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60" windowWidth="22260" windowHeight="12585"/>
  </bookViews>
  <sheets>
    <sheet name="Лист1" sheetId="1" r:id="rId1"/>
  </sheets>
  <definedNames>
    <definedName name="_xlnm._FilterDatabase" localSheetId="0" hidden="1">Лист1!$A$13:$L$207</definedName>
    <definedName name="_xlnm.Print_Titles" localSheetId="0">Лист1!$11:$13</definedName>
    <definedName name="_xlnm.Print_Area" localSheetId="0">Лист1!$A$1:$L$212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6" i="1" l="1"/>
  <c r="E133" i="1"/>
  <c r="D133" i="1"/>
  <c r="D220" i="1" l="1"/>
  <c r="E220" i="1"/>
  <c r="F220" i="1"/>
  <c r="G220" i="1"/>
  <c r="H220" i="1"/>
  <c r="I220" i="1"/>
  <c r="J220" i="1"/>
  <c r="K220" i="1"/>
  <c r="C220" i="1"/>
  <c r="D216" i="1"/>
  <c r="E216" i="1"/>
  <c r="F216" i="1"/>
  <c r="G216" i="1"/>
  <c r="H216" i="1"/>
  <c r="I216" i="1"/>
  <c r="J216" i="1"/>
  <c r="K216" i="1"/>
  <c r="C216" i="1"/>
  <c r="C206" i="1"/>
  <c r="C207" i="1"/>
  <c r="C208" i="1"/>
  <c r="C209" i="1"/>
  <c r="C210" i="1"/>
  <c r="C211" i="1"/>
  <c r="C212" i="1"/>
  <c r="C199" i="1"/>
  <c r="C200" i="1"/>
  <c r="C201" i="1"/>
  <c r="C202" i="1"/>
  <c r="C203" i="1"/>
  <c r="C204" i="1"/>
  <c r="C205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78" i="1"/>
  <c r="C179" i="1"/>
  <c r="C180" i="1"/>
  <c r="C181" i="1"/>
  <c r="C182" i="1"/>
  <c r="C183" i="1"/>
  <c r="C184" i="1"/>
  <c r="C185" i="1"/>
  <c r="C186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54" i="1"/>
  <c r="C155" i="1"/>
  <c r="C156" i="1"/>
  <c r="C157" i="1"/>
  <c r="C158" i="1"/>
  <c r="C159" i="1"/>
  <c r="C160" i="1"/>
  <c r="C161" i="1"/>
  <c r="C162" i="1"/>
  <c r="C153" i="1"/>
  <c r="C143" i="1"/>
  <c r="C144" i="1"/>
  <c r="C145" i="1"/>
  <c r="C146" i="1"/>
  <c r="C147" i="1"/>
  <c r="C148" i="1"/>
  <c r="C149" i="1"/>
  <c r="C150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19" i="1"/>
  <c r="C120" i="1"/>
  <c r="C121" i="1"/>
  <c r="C122" i="1"/>
  <c r="C123" i="1"/>
  <c r="C124" i="1"/>
  <c r="C125" i="1"/>
  <c r="C126" i="1"/>
  <c r="C127" i="1"/>
  <c r="C128" i="1"/>
  <c r="C129" i="1"/>
  <c r="C118" i="1"/>
  <c r="C102" i="1"/>
  <c r="C103" i="1"/>
  <c r="C104" i="1"/>
  <c r="C105" i="1"/>
  <c r="C106" i="1"/>
  <c r="C107" i="1"/>
  <c r="C108" i="1"/>
  <c r="C109" i="1"/>
  <c r="C110" i="1"/>
  <c r="C111" i="1"/>
  <c r="C112" i="1"/>
  <c r="C91" i="1"/>
  <c r="C92" i="1"/>
  <c r="C93" i="1"/>
  <c r="C94" i="1"/>
  <c r="C95" i="1"/>
  <c r="C96" i="1"/>
  <c r="C97" i="1"/>
  <c r="C98" i="1"/>
  <c r="C99" i="1"/>
  <c r="C100" i="1"/>
  <c r="C101" i="1"/>
  <c r="C82" i="1"/>
  <c r="C83" i="1"/>
  <c r="C84" i="1"/>
  <c r="C85" i="1"/>
  <c r="C86" i="1"/>
  <c r="C87" i="1"/>
  <c r="C88" i="1"/>
  <c r="C89" i="1"/>
  <c r="C90" i="1"/>
  <c r="C70" i="1"/>
  <c r="C71" i="1"/>
  <c r="C72" i="1"/>
  <c r="C73" i="1"/>
  <c r="C74" i="1"/>
  <c r="C75" i="1"/>
  <c r="C76" i="1"/>
  <c r="C77" i="1"/>
  <c r="C78" i="1"/>
  <c r="C79" i="1"/>
  <c r="C80" i="1"/>
  <c r="C81" i="1"/>
  <c r="C61" i="1"/>
  <c r="C62" i="1"/>
  <c r="C63" i="1"/>
  <c r="C64" i="1"/>
  <c r="C65" i="1"/>
  <c r="C66" i="1"/>
  <c r="C67" i="1"/>
  <c r="C68" i="1"/>
  <c r="C69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40" i="1"/>
  <c r="C41" i="1"/>
  <c r="C42" i="1"/>
  <c r="C43" i="1"/>
  <c r="C44" i="1"/>
  <c r="C45" i="1"/>
  <c r="C46" i="1"/>
  <c r="C33" i="1"/>
  <c r="C34" i="1"/>
  <c r="C35" i="1"/>
  <c r="C36" i="1"/>
  <c r="C37" i="1"/>
  <c r="C38" i="1"/>
  <c r="C39" i="1"/>
  <c r="C21" i="1"/>
  <c r="C22" i="1"/>
  <c r="C23" i="1"/>
  <c r="C24" i="1"/>
  <c r="C25" i="1"/>
  <c r="C26" i="1"/>
  <c r="C27" i="1"/>
  <c r="C28" i="1"/>
  <c r="C29" i="1"/>
  <c r="C30" i="1"/>
  <c r="C31" i="1"/>
  <c r="C32" i="1"/>
  <c r="C18" i="1"/>
  <c r="C19" i="1"/>
  <c r="C20" i="1"/>
  <c r="D18" i="1"/>
  <c r="E18" i="1"/>
  <c r="F18" i="1"/>
  <c r="G18" i="1"/>
  <c r="H18" i="1"/>
  <c r="I18" i="1"/>
  <c r="J18" i="1"/>
  <c r="K18" i="1"/>
  <c r="K213" i="1" s="1"/>
  <c r="D146" i="1"/>
  <c r="E146" i="1"/>
  <c r="F146" i="1"/>
  <c r="G146" i="1"/>
  <c r="H146" i="1"/>
  <c r="I146" i="1"/>
  <c r="J146" i="1"/>
  <c r="K146" i="1"/>
  <c r="M146" i="1"/>
  <c r="D149" i="1"/>
  <c r="F149" i="1"/>
  <c r="G149" i="1"/>
  <c r="H149" i="1"/>
  <c r="I149" i="1"/>
  <c r="J149" i="1"/>
  <c r="K149" i="1"/>
  <c r="E149" i="1"/>
  <c r="E193" i="1"/>
  <c r="E192" i="1"/>
  <c r="E213" i="1"/>
  <c r="E201" i="1"/>
  <c r="E206" i="1"/>
  <c r="D177" i="1"/>
  <c r="E177" i="1"/>
  <c r="F177" i="1"/>
  <c r="G177" i="1"/>
  <c r="G213" i="1" s="1"/>
  <c r="H177" i="1"/>
  <c r="I177" i="1"/>
  <c r="I213" i="1" s="1"/>
  <c r="J177" i="1"/>
  <c r="K177" i="1"/>
  <c r="L214" i="1"/>
  <c r="D213" i="1"/>
  <c r="D214" i="1" s="1"/>
  <c r="F213" i="1"/>
  <c r="H213" i="1"/>
  <c r="J213" i="1"/>
  <c r="L213" i="1"/>
  <c r="E214" i="1" l="1"/>
  <c r="E130" i="1"/>
  <c r="F130" i="1"/>
  <c r="G130" i="1"/>
  <c r="H130" i="1"/>
  <c r="I130" i="1"/>
  <c r="J130" i="1"/>
  <c r="K130" i="1"/>
  <c r="D130" i="1"/>
  <c r="F133" i="1"/>
  <c r="G133" i="1"/>
  <c r="H133" i="1"/>
  <c r="I133" i="1"/>
  <c r="J133" i="1"/>
  <c r="K133" i="1"/>
  <c r="K142" i="1"/>
  <c r="J142" i="1"/>
  <c r="I142" i="1"/>
  <c r="H142" i="1"/>
  <c r="G142" i="1"/>
  <c r="F142" i="1"/>
  <c r="E142" i="1"/>
  <c r="D142" i="1"/>
  <c r="K138" i="1"/>
  <c r="J138" i="1"/>
  <c r="I138" i="1"/>
  <c r="H138" i="1"/>
  <c r="G138" i="1"/>
  <c r="F138" i="1"/>
  <c r="E138" i="1"/>
  <c r="D138" i="1"/>
  <c r="D129" i="1"/>
  <c r="D125" i="1"/>
  <c r="D21" i="1"/>
  <c r="M115" i="1" l="1"/>
  <c r="M116" i="1"/>
  <c r="M117" i="1"/>
  <c r="E180" i="1"/>
  <c r="F180" i="1"/>
  <c r="G180" i="1"/>
  <c r="H180" i="1"/>
  <c r="I180" i="1"/>
  <c r="J180" i="1"/>
  <c r="K180" i="1"/>
  <c r="K185" i="1"/>
  <c r="J185" i="1"/>
  <c r="I185" i="1"/>
  <c r="H185" i="1"/>
  <c r="G185" i="1"/>
  <c r="F185" i="1"/>
  <c r="E185" i="1"/>
  <c r="D185" i="1"/>
  <c r="D64" i="1"/>
  <c r="D68" i="1"/>
  <c r="D60" i="1"/>
  <c r="D56" i="1"/>
  <c r="D184" i="1" l="1"/>
  <c r="D180" i="1" s="1"/>
  <c r="E21" i="1" l="1"/>
  <c r="F21" i="1"/>
  <c r="G21" i="1"/>
  <c r="H21" i="1"/>
  <c r="I21" i="1"/>
  <c r="J21" i="1"/>
  <c r="K21" i="1"/>
  <c r="E57" i="1"/>
  <c r="E65" i="1" l="1"/>
  <c r="E64" i="1"/>
  <c r="E63" i="1"/>
  <c r="D61" i="1"/>
  <c r="E61" i="1"/>
  <c r="E60" i="1"/>
  <c r="E59" i="1"/>
  <c r="E56" i="1"/>
  <c r="E55" i="1"/>
  <c r="F51" i="1"/>
  <c r="G51" i="1"/>
  <c r="H51" i="1"/>
  <c r="I51" i="1"/>
  <c r="J51" i="1"/>
  <c r="K51" i="1"/>
  <c r="F52" i="1"/>
  <c r="G52" i="1"/>
  <c r="H52" i="1"/>
  <c r="I52" i="1"/>
  <c r="J52" i="1"/>
  <c r="K52" i="1"/>
  <c r="F53" i="1"/>
  <c r="D51" i="1"/>
  <c r="D52" i="1"/>
  <c r="K82" i="1"/>
  <c r="J82" i="1"/>
  <c r="I82" i="1"/>
  <c r="H82" i="1"/>
  <c r="G82" i="1"/>
  <c r="F82" i="1"/>
  <c r="E82" i="1"/>
  <c r="D82" i="1"/>
  <c r="D69" i="1"/>
  <c r="E51" i="1" l="1"/>
  <c r="E52" i="1"/>
  <c r="E53" i="1"/>
  <c r="D65" i="1"/>
  <c r="D172" i="1" l="1"/>
  <c r="D160" i="1"/>
  <c r="D57" i="1" l="1"/>
  <c r="D53" i="1" s="1"/>
  <c r="D94" i="1"/>
  <c r="D37" i="1" l="1"/>
  <c r="F206" i="1" l="1"/>
  <c r="G206" i="1"/>
  <c r="H206" i="1"/>
  <c r="I206" i="1"/>
  <c r="J206" i="1"/>
  <c r="K206" i="1"/>
  <c r="D131" i="1"/>
  <c r="E131" i="1"/>
  <c r="F131" i="1"/>
  <c r="G131" i="1"/>
  <c r="H131" i="1"/>
  <c r="I131" i="1"/>
  <c r="J131" i="1"/>
  <c r="K131" i="1"/>
  <c r="D132" i="1"/>
  <c r="E132" i="1"/>
  <c r="F132" i="1"/>
  <c r="G132" i="1"/>
  <c r="H132" i="1"/>
  <c r="I132" i="1"/>
  <c r="J132" i="1"/>
  <c r="K132" i="1"/>
  <c r="K134" i="1"/>
  <c r="J134" i="1"/>
  <c r="I134" i="1"/>
  <c r="H134" i="1"/>
  <c r="G134" i="1"/>
  <c r="F134" i="1"/>
  <c r="E134" i="1"/>
  <c r="D134" i="1"/>
  <c r="K104" i="1" l="1"/>
  <c r="J104" i="1"/>
  <c r="I104" i="1"/>
  <c r="H104" i="1"/>
  <c r="G104" i="1"/>
  <c r="F104" i="1"/>
  <c r="E104" i="1"/>
  <c r="D104" i="1" l="1"/>
  <c r="D168" i="1" l="1"/>
  <c r="K46" i="1"/>
  <c r="J46" i="1"/>
  <c r="I46" i="1"/>
  <c r="H46" i="1"/>
  <c r="G46" i="1"/>
  <c r="E46" i="1"/>
  <c r="D46" i="1"/>
  <c r="K42" i="1"/>
  <c r="J42" i="1"/>
  <c r="I42" i="1"/>
  <c r="H42" i="1"/>
  <c r="G42" i="1"/>
  <c r="F42" i="1"/>
  <c r="E42" i="1"/>
  <c r="D42" i="1"/>
  <c r="D210" i="1"/>
  <c r="D103" i="1"/>
  <c r="D97" i="1"/>
  <c r="D205" i="1" s="1"/>
  <c r="D98" i="1"/>
  <c r="E164" i="1" l="1"/>
  <c r="F164" i="1"/>
  <c r="G164" i="1"/>
  <c r="H164" i="1"/>
  <c r="I164" i="1"/>
  <c r="J164" i="1"/>
  <c r="K164" i="1"/>
  <c r="K173" i="1"/>
  <c r="J173" i="1"/>
  <c r="I173" i="1"/>
  <c r="H173" i="1"/>
  <c r="G173" i="1"/>
  <c r="F173" i="1"/>
  <c r="E173" i="1"/>
  <c r="D173" i="1"/>
  <c r="K78" i="1"/>
  <c r="J78" i="1"/>
  <c r="I78" i="1"/>
  <c r="H78" i="1"/>
  <c r="G78" i="1"/>
  <c r="F78" i="1"/>
  <c r="E78" i="1"/>
  <c r="D78" i="1"/>
  <c r="D164" i="1" l="1"/>
  <c r="D88" i="1" l="1"/>
  <c r="D89" i="1"/>
  <c r="E20" i="1"/>
  <c r="D20" i="1"/>
  <c r="D200" i="1" s="1"/>
  <c r="D195" i="1" s="1"/>
  <c r="D110" i="1" l="1"/>
  <c r="E110" i="1"/>
  <c r="D211" i="1"/>
  <c r="K209" i="1"/>
  <c r="J209" i="1"/>
  <c r="I209" i="1"/>
  <c r="H209" i="1"/>
  <c r="G209" i="1"/>
  <c r="F209" i="1"/>
  <c r="E209" i="1"/>
  <c r="D209" i="1"/>
  <c r="D207" i="1"/>
  <c r="D87" i="1"/>
  <c r="D90" i="1"/>
  <c r="D112" i="1" s="1"/>
  <c r="D95" i="1"/>
  <c r="K100" i="1"/>
  <c r="J100" i="1"/>
  <c r="I100" i="1"/>
  <c r="H100" i="1"/>
  <c r="G100" i="1"/>
  <c r="F100" i="1"/>
  <c r="E100" i="1"/>
  <c r="D100" i="1"/>
  <c r="D86" i="1" l="1"/>
  <c r="K95" i="1" l="1"/>
  <c r="J95" i="1"/>
  <c r="I95" i="1"/>
  <c r="H95" i="1"/>
  <c r="G95" i="1"/>
  <c r="F95" i="1"/>
  <c r="E95" i="1"/>
  <c r="M202" i="1" l="1"/>
  <c r="M182" i="1"/>
  <c r="M183" i="1"/>
  <c r="M168" i="1"/>
  <c r="M170" i="1"/>
  <c r="M171" i="1"/>
  <c r="M172" i="1"/>
  <c r="M179" i="1"/>
  <c r="M162" i="1"/>
  <c r="M163" i="1"/>
  <c r="M166" i="1"/>
  <c r="M167" i="1"/>
  <c r="M154" i="1"/>
  <c r="M155" i="1"/>
  <c r="M158" i="1"/>
  <c r="M159" i="1"/>
  <c r="M124" i="1"/>
  <c r="M127" i="1"/>
  <c r="M128" i="1"/>
  <c r="M123" i="1"/>
  <c r="M112" i="1"/>
  <c r="M92" i="1"/>
  <c r="M93" i="1"/>
  <c r="M94" i="1"/>
  <c r="M75" i="1"/>
  <c r="M76" i="1"/>
  <c r="M77" i="1"/>
  <c r="M87" i="1"/>
  <c r="M68" i="1"/>
  <c r="M71" i="1"/>
  <c r="M72" i="1"/>
  <c r="M73" i="1"/>
  <c r="M59" i="1"/>
  <c r="M60" i="1"/>
  <c r="M63" i="1"/>
  <c r="M64" i="1"/>
  <c r="M67" i="1"/>
  <c r="M55" i="1"/>
  <c r="M56" i="1"/>
  <c r="M37" i="1"/>
  <c r="M39" i="1"/>
  <c r="M40" i="1"/>
  <c r="M41" i="1"/>
  <c r="M31" i="1"/>
  <c r="M32" i="1"/>
  <c r="M33" i="1"/>
  <c r="M35" i="1"/>
  <c r="M36" i="1"/>
  <c r="M23" i="1"/>
  <c r="M24" i="1"/>
  <c r="M25" i="1"/>
  <c r="M27" i="1"/>
  <c r="M28" i="1"/>
  <c r="M29" i="1"/>
  <c r="M88" i="1"/>
  <c r="M113" i="1"/>
  <c r="M114" i="1"/>
  <c r="M119" i="1"/>
  <c r="M120" i="1"/>
  <c r="M151" i="1"/>
  <c r="M152" i="1"/>
  <c r="M125" i="1" l="1"/>
  <c r="E207" i="1" l="1"/>
  <c r="F207" i="1"/>
  <c r="G207" i="1"/>
  <c r="H207" i="1"/>
  <c r="I207" i="1"/>
  <c r="J207" i="1"/>
  <c r="K207" i="1"/>
  <c r="D206" i="1" l="1"/>
  <c r="M129" i="1" l="1"/>
  <c r="M150" i="1"/>
  <c r="M21" i="1" l="1"/>
  <c r="M207" i="1"/>
  <c r="M65" i="1"/>
  <c r="M160" i="1" l="1"/>
  <c r="M69" i="1"/>
  <c r="K74" i="1" l="1"/>
  <c r="J74" i="1"/>
  <c r="I74" i="1"/>
  <c r="H74" i="1"/>
  <c r="G74" i="1"/>
  <c r="F74" i="1"/>
  <c r="E74" i="1"/>
  <c r="D74" i="1"/>
  <c r="K38" i="1"/>
  <c r="J38" i="1"/>
  <c r="I38" i="1"/>
  <c r="H38" i="1"/>
  <c r="G38" i="1"/>
  <c r="F38" i="1"/>
  <c r="E38" i="1"/>
  <c r="D38" i="1"/>
  <c r="M74" i="1" l="1"/>
  <c r="M38" i="1"/>
  <c r="M184" i="1"/>
  <c r="E89" i="1"/>
  <c r="F89" i="1"/>
  <c r="F111" i="1" s="1"/>
  <c r="G89" i="1"/>
  <c r="H89" i="1"/>
  <c r="I89" i="1"/>
  <c r="J89" i="1"/>
  <c r="K89" i="1"/>
  <c r="M89" i="1" l="1"/>
  <c r="K91" i="1"/>
  <c r="J91" i="1"/>
  <c r="I91" i="1"/>
  <c r="H91" i="1"/>
  <c r="G91" i="1"/>
  <c r="F91" i="1"/>
  <c r="E91" i="1"/>
  <c r="D91" i="1"/>
  <c r="K86" i="1"/>
  <c r="J86" i="1"/>
  <c r="I86" i="1"/>
  <c r="H86" i="1"/>
  <c r="G86" i="1"/>
  <c r="F86" i="1"/>
  <c r="E86" i="1"/>
  <c r="M86" i="1" l="1"/>
  <c r="M91" i="1"/>
  <c r="K70" i="1"/>
  <c r="J70" i="1"/>
  <c r="I70" i="1"/>
  <c r="H70" i="1"/>
  <c r="G70" i="1"/>
  <c r="F70" i="1"/>
  <c r="E70" i="1"/>
  <c r="D70" i="1"/>
  <c r="K169" i="1"/>
  <c r="J169" i="1"/>
  <c r="I169" i="1"/>
  <c r="H169" i="1"/>
  <c r="G169" i="1"/>
  <c r="F169" i="1"/>
  <c r="E169" i="1"/>
  <c r="D169" i="1"/>
  <c r="K34" i="1"/>
  <c r="J34" i="1"/>
  <c r="I34" i="1"/>
  <c r="H34" i="1"/>
  <c r="G34" i="1"/>
  <c r="F34" i="1"/>
  <c r="E34" i="1"/>
  <c r="D34" i="1"/>
  <c r="M70" i="1" l="1"/>
  <c r="M34" i="1"/>
  <c r="M164" i="1"/>
  <c r="M169" i="1"/>
  <c r="D111" i="1" l="1"/>
  <c r="E111" i="1"/>
  <c r="M61" i="1" l="1"/>
  <c r="E205" i="1"/>
  <c r="F205" i="1"/>
  <c r="G205" i="1"/>
  <c r="H205" i="1"/>
  <c r="I205" i="1"/>
  <c r="J205" i="1"/>
  <c r="K205" i="1"/>
  <c r="D147" i="1"/>
  <c r="E147" i="1"/>
  <c r="F147" i="1"/>
  <c r="G147" i="1"/>
  <c r="H147" i="1"/>
  <c r="I147" i="1"/>
  <c r="J147" i="1"/>
  <c r="K147" i="1"/>
  <c r="D148" i="1"/>
  <c r="E148" i="1"/>
  <c r="F148" i="1"/>
  <c r="G148" i="1"/>
  <c r="H148" i="1"/>
  <c r="I148" i="1"/>
  <c r="J148" i="1"/>
  <c r="K148" i="1"/>
  <c r="D19" i="1"/>
  <c r="E19" i="1"/>
  <c r="F19" i="1"/>
  <c r="G19" i="1"/>
  <c r="H19" i="1"/>
  <c r="I19" i="1"/>
  <c r="J19" i="1"/>
  <c r="K19" i="1"/>
  <c r="F20" i="1"/>
  <c r="F110" i="1" s="1"/>
  <c r="G20" i="1"/>
  <c r="H20" i="1"/>
  <c r="I20" i="1"/>
  <c r="J20" i="1"/>
  <c r="K20" i="1"/>
  <c r="G110" i="1" l="1"/>
  <c r="M52" i="1"/>
  <c r="M20" i="1"/>
  <c r="M51" i="1"/>
  <c r="M205" i="1"/>
  <c r="M19" i="1"/>
  <c r="H109" i="1"/>
  <c r="G109" i="1"/>
  <c r="H110" i="1"/>
  <c r="M206" i="1"/>
  <c r="F109" i="1"/>
  <c r="E109" i="1"/>
  <c r="D109" i="1"/>
  <c r="D199" i="1" s="1"/>
  <c r="K110" i="1"/>
  <c r="K109" i="1"/>
  <c r="J110" i="1"/>
  <c r="J109" i="1"/>
  <c r="I110" i="1"/>
  <c r="I109" i="1"/>
  <c r="D108" i="1" l="1"/>
  <c r="D50" i="1"/>
  <c r="E50" i="1"/>
  <c r="D204" i="1" l="1"/>
  <c r="E204" i="1"/>
  <c r="E203" i="1" s="1"/>
  <c r="F204" i="1"/>
  <c r="F203" i="1" s="1"/>
  <c r="G204" i="1"/>
  <c r="G203" i="1" s="1"/>
  <c r="H204" i="1"/>
  <c r="H203" i="1" s="1"/>
  <c r="I204" i="1"/>
  <c r="I203" i="1" s="1"/>
  <c r="J204" i="1"/>
  <c r="J203" i="1" s="1"/>
  <c r="K204" i="1"/>
  <c r="K203" i="1" s="1"/>
  <c r="D203" i="1" l="1"/>
  <c r="D194" i="1"/>
  <c r="K66" i="1"/>
  <c r="J66" i="1"/>
  <c r="I66" i="1"/>
  <c r="H66" i="1"/>
  <c r="G66" i="1"/>
  <c r="F66" i="1"/>
  <c r="E66" i="1"/>
  <c r="D66" i="1"/>
  <c r="M66" i="1" l="1"/>
  <c r="G26" i="1"/>
  <c r="K26" i="1"/>
  <c r="J26" i="1"/>
  <c r="I26" i="1"/>
  <c r="H26" i="1"/>
  <c r="F26" i="1"/>
  <c r="E26" i="1"/>
  <c r="D26" i="1"/>
  <c r="M26" i="1" l="1"/>
  <c r="K30" i="1"/>
  <c r="J30" i="1"/>
  <c r="I30" i="1"/>
  <c r="H30" i="1"/>
  <c r="G30" i="1"/>
  <c r="F30" i="1"/>
  <c r="E30" i="1"/>
  <c r="D30" i="1"/>
  <c r="M30" i="1" l="1"/>
  <c r="D156" i="1"/>
  <c r="E156" i="1"/>
  <c r="F156" i="1"/>
  <c r="G156" i="1"/>
  <c r="H156" i="1"/>
  <c r="I156" i="1"/>
  <c r="J156" i="1"/>
  <c r="K156" i="1"/>
  <c r="M156" i="1" l="1"/>
  <c r="M180" i="1"/>
  <c r="F192" i="1"/>
  <c r="F201" i="1" s="1"/>
  <c r="K192" i="1"/>
  <c r="D192" i="1"/>
  <c r="D201" i="1" s="1"/>
  <c r="D196" i="1" s="1"/>
  <c r="I192" i="1"/>
  <c r="H192" i="1"/>
  <c r="J192" i="1"/>
  <c r="G192" i="1"/>
  <c r="D121" i="1"/>
  <c r="E121" i="1"/>
  <c r="F121" i="1"/>
  <c r="G121" i="1"/>
  <c r="H121" i="1"/>
  <c r="I121" i="1"/>
  <c r="J121" i="1"/>
  <c r="K121" i="1"/>
  <c r="K126" i="1"/>
  <c r="J126" i="1"/>
  <c r="I126" i="1"/>
  <c r="H126" i="1"/>
  <c r="G126" i="1"/>
  <c r="F126" i="1"/>
  <c r="E126" i="1"/>
  <c r="D126" i="1"/>
  <c r="K122" i="1"/>
  <c r="J122" i="1"/>
  <c r="I122" i="1"/>
  <c r="H122" i="1"/>
  <c r="G122" i="1"/>
  <c r="F122" i="1"/>
  <c r="E122" i="1"/>
  <c r="D122" i="1"/>
  <c r="M126" i="1" l="1"/>
  <c r="M121" i="1"/>
  <c r="M122" i="1"/>
  <c r="J208" i="1"/>
  <c r="H208" i="1"/>
  <c r="G208" i="1"/>
  <c r="K208" i="1"/>
  <c r="F208" i="1"/>
  <c r="E208" i="1"/>
  <c r="I208" i="1"/>
  <c r="M148" i="1"/>
  <c r="E118" i="1"/>
  <c r="D118" i="1"/>
  <c r="I118" i="1"/>
  <c r="H118" i="1"/>
  <c r="G118" i="1"/>
  <c r="F118" i="1"/>
  <c r="K118" i="1"/>
  <c r="J118" i="1"/>
  <c r="M118" i="1" l="1"/>
  <c r="K62" i="1"/>
  <c r="J62" i="1"/>
  <c r="I62" i="1"/>
  <c r="H62" i="1"/>
  <c r="G62" i="1"/>
  <c r="F62" i="1"/>
  <c r="E62" i="1"/>
  <c r="D62" i="1"/>
  <c r="F58" i="1"/>
  <c r="D58" i="1"/>
  <c r="K58" i="1"/>
  <c r="J58" i="1"/>
  <c r="I58" i="1"/>
  <c r="H58" i="1"/>
  <c r="G58" i="1"/>
  <c r="E58" i="1"/>
  <c r="E54" i="1"/>
  <c r="K57" i="1"/>
  <c r="K53" i="1" s="1"/>
  <c r="J57" i="1"/>
  <c r="J53" i="1" s="1"/>
  <c r="I57" i="1"/>
  <c r="I53" i="1" s="1"/>
  <c r="H57" i="1"/>
  <c r="H53" i="1" s="1"/>
  <c r="G57" i="1"/>
  <c r="D22" i="1"/>
  <c r="E22" i="1"/>
  <c r="F22" i="1"/>
  <c r="G22" i="1"/>
  <c r="H22" i="1"/>
  <c r="I22" i="1"/>
  <c r="J22" i="1"/>
  <c r="K22" i="1"/>
  <c r="G53" i="1" l="1"/>
  <c r="G111" i="1" s="1"/>
  <c r="J111" i="1"/>
  <c r="H111" i="1"/>
  <c r="I111" i="1"/>
  <c r="M58" i="1"/>
  <c r="M62" i="1"/>
  <c r="M22" i="1"/>
  <c r="G50" i="1"/>
  <c r="M57" i="1"/>
  <c r="M147" i="1"/>
  <c r="M149" i="1"/>
  <c r="J201" i="1"/>
  <c r="H201" i="1"/>
  <c r="E197" i="1"/>
  <c r="F50" i="1"/>
  <c r="J50" i="1"/>
  <c r="K199" i="1"/>
  <c r="K194" i="1" s="1"/>
  <c r="G54" i="1"/>
  <c r="G197" i="1" s="1"/>
  <c r="K54" i="1"/>
  <c r="K197" i="1" s="1"/>
  <c r="F54" i="1"/>
  <c r="F197" i="1" s="1"/>
  <c r="J54" i="1"/>
  <c r="J197" i="1" s="1"/>
  <c r="I54" i="1"/>
  <c r="I197" i="1" s="1"/>
  <c r="I200" i="1"/>
  <c r="I195" i="1" s="1"/>
  <c r="K200" i="1"/>
  <c r="K195" i="1" s="1"/>
  <c r="J200" i="1"/>
  <c r="J195" i="1" s="1"/>
  <c r="H54" i="1"/>
  <c r="H197" i="1" s="1"/>
  <c r="E200" i="1"/>
  <c r="H200" i="1"/>
  <c r="H195" i="1" s="1"/>
  <c r="D54" i="1"/>
  <c r="G200" i="1"/>
  <c r="G195" i="1" s="1"/>
  <c r="F200" i="1"/>
  <c r="K50" i="1" l="1"/>
  <c r="K111" i="1"/>
  <c r="H196" i="1"/>
  <c r="I201" i="1"/>
  <c r="I50" i="1"/>
  <c r="H50" i="1"/>
  <c r="M50" i="1" s="1"/>
  <c r="M53" i="1"/>
  <c r="I196" i="1"/>
  <c r="K201" i="1"/>
  <c r="K198" i="1" s="1"/>
  <c r="D208" i="1"/>
  <c r="G201" i="1"/>
  <c r="M18" i="1"/>
  <c r="D197" i="1"/>
  <c r="M54" i="1"/>
  <c r="E195" i="1"/>
  <c r="M203" i="1"/>
  <c r="M204" i="1"/>
  <c r="F195" i="1"/>
  <c r="J108" i="1"/>
  <c r="F108" i="1"/>
  <c r="I108" i="1"/>
  <c r="H108" i="1"/>
  <c r="K108" i="1"/>
  <c r="E108" i="1"/>
  <c r="G199" i="1"/>
  <c r="G194" i="1" s="1"/>
  <c r="J199" i="1"/>
  <c r="J194" i="1" s="1"/>
  <c r="E199" i="1"/>
  <c r="E194" i="1" s="1"/>
  <c r="F199" i="1"/>
  <c r="F194" i="1" s="1"/>
  <c r="H199" i="1"/>
  <c r="H194" i="1" s="1"/>
  <c r="I199" i="1"/>
  <c r="I194" i="1" s="1"/>
  <c r="J196" i="1"/>
  <c r="G108" i="1" l="1"/>
  <c r="M109" i="1"/>
  <c r="F198" i="1"/>
  <c r="H193" i="1"/>
  <c r="H214" i="1" s="1"/>
  <c r="D198" i="1"/>
  <c r="J198" i="1"/>
  <c r="H198" i="1"/>
  <c r="E198" i="1"/>
  <c r="I198" i="1"/>
  <c r="G198" i="1"/>
  <c r="K196" i="1"/>
  <c r="G196" i="1"/>
  <c r="F196" i="1"/>
  <c r="I193" i="1"/>
  <c r="I214" i="1" s="1"/>
  <c r="J193" i="1"/>
  <c r="J214" i="1" s="1"/>
  <c r="D193" i="1" l="1"/>
  <c r="M194" i="1"/>
  <c r="M199" i="1"/>
  <c r="K193" i="1"/>
  <c r="K214" i="1" s="1"/>
  <c r="G193" i="1"/>
  <c r="G214" i="1" s="1"/>
  <c r="F193" i="1"/>
  <c r="F214" i="1" s="1"/>
  <c r="D178" i="1" l="1"/>
  <c r="E178" i="1"/>
  <c r="F178" i="1"/>
  <c r="G178" i="1"/>
  <c r="H178" i="1"/>
  <c r="I178" i="1"/>
  <c r="J178" i="1"/>
  <c r="K178" i="1"/>
  <c r="K181" i="1"/>
  <c r="J181" i="1"/>
  <c r="I181" i="1"/>
  <c r="H181" i="1"/>
  <c r="G181" i="1"/>
  <c r="F181" i="1"/>
  <c r="E181" i="1"/>
  <c r="D181" i="1"/>
  <c r="M178" i="1" l="1"/>
  <c r="M181" i="1"/>
  <c r="H191" i="1"/>
  <c r="I190" i="1"/>
  <c r="G191" i="1"/>
  <c r="H190" i="1"/>
  <c r="F191" i="1"/>
  <c r="G190" i="1"/>
  <c r="J190" i="1"/>
  <c r="E191" i="1"/>
  <c r="F190" i="1"/>
  <c r="D191" i="1"/>
  <c r="E190" i="1"/>
  <c r="I191" i="1"/>
  <c r="K191" i="1"/>
  <c r="D190" i="1"/>
  <c r="J191" i="1"/>
  <c r="K190" i="1"/>
  <c r="M191" i="1" l="1"/>
  <c r="M190" i="1"/>
  <c r="H189" i="1"/>
  <c r="D189" i="1"/>
  <c r="F189" i="1"/>
  <c r="J189" i="1"/>
  <c r="I189" i="1"/>
  <c r="E189" i="1"/>
  <c r="K189" i="1"/>
  <c r="G189" i="1"/>
  <c r="M177" i="1" l="1"/>
  <c r="C213" i="1"/>
  <c r="C214" i="1" s="1"/>
  <c r="K165" i="1"/>
  <c r="J165" i="1"/>
  <c r="G165" i="1"/>
  <c r="H165" i="1"/>
  <c r="I165" i="1"/>
  <c r="D165" i="1"/>
  <c r="E165" i="1"/>
  <c r="F165" i="1"/>
  <c r="M165" i="1" l="1"/>
  <c r="D157" i="1"/>
  <c r="E157" i="1"/>
  <c r="F157" i="1"/>
  <c r="G157" i="1"/>
  <c r="H157" i="1"/>
  <c r="I157" i="1"/>
  <c r="J157" i="1"/>
  <c r="K157" i="1"/>
  <c r="M157" i="1" l="1"/>
  <c r="D161" i="1"/>
  <c r="E161" i="1"/>
  <c r="F161" i="1"/>
  <c r="G161" i="1"/>
  <c r="H161" i="1"/>
  <c r="I161" i="1"/>
  <c r="J161" i="1"/>
  <c r="K161" i="1"/>
  <c r="M161" i="1" l="1"/>
  <c r="D153" i="1"/>
  <c r="E153" i="1"/>
  <c r="F153" i="1"/>
  <c r="G153" i="1"/>
  <c r="H153" i="1"/>
  <c r="I153" i="1"/>
  <c r="J153" i="1"/>
  <c r="K153" i="1"/>
  <c r="M153" i="1" l="1"/>
  <c r="M192" i="1"/>
  <c r="M189" i="1" l="1"/>
  <c r="M111" i="1" l="1"/>
  <c r="M201" i="1"/>
  <c r="M110" i="1"/>
  <c r="M197" i="1"/>
  <c r="M108" i="1" l="1"/>
  <c r="M196" i="1"/>
  <c r="M195" i="1" l="1"/>
  <c r="M200" i="1"/>
  <c r="M198" i="1"/>
  <c r="M193" i="1" l="1"/>
</calcChain>
</file>

<file path=xl/sharedStrings.xml><?xml version="1.0" encoding="utf-8"?>
<sst xmlns="http://schemas.openxmlformats.org/spreadsheetml/2006/main" count="325" uniqueCount="83">
  <si>
    <t>Источники финансирования</t>
  </si>
  <si>
    <t>всего, в том числе:</t>
  </si>
  <si>
    <t>за счет средств местного бюджета</t>
  </si>
  <si>
    <t>2023
год</t>
  </si>
  <si>
    <t>2024
год</t>
  </si>
  <si>
    <t>2025
год</t>
  </si>
  <si>
    <t>2026
год</t>
  </si>
  <si>
    <t>2027
год</t>
  </si>
  <si>
    <t>2028
год</t>
  </si>
  <si>
    <t>2029
год</t>
  </si>
  <si>
    <t>2030
год</t>
  </si>
  <si>
    <t xml:space="preserve"> за счет межбюджетных трансфертов из федерального бюджета</t>
  </si>
  <si>
    <t xml:space="preserve"> за счет межбюджетных трансфертов из окружного бюджета </t>
  </si>
  <si>
    <t>Ответственный (администратор или соадминистратор)</t>
  </si>
  <si>
    <t>Общий объем финансирования программы - всего, в том числе</t>
  </si>
  <si>
    <t>Наименование</t>
  </si>
  <si>
    <t>Объем финансирования (всего, руб.)</t>
  </si>
  <si>
    <t>Таблица 3</t>
  </si>
  <si>
    <t xml:space="preserve"> за счет межбюджетных трансфертов из федерального бюджета </t>
  </si>
  <si>
    <t>за счет межбюджетных трансфертов из федерального бюджета</t>
  </si>
  <si>
    <t>Комплексная цель программы: Создание комфортной городской среды на территории города Сургута</t>
  </si>
  <si>
    <t>Задача. Повышение уровня благоустройства территорий общего пользования</t>
  </si>
  <si>
    <t xml:space="preserve">за счет межбюджетных трансфертов из федерального бюджета </t>
  </si>
  <si>
    <t>Всего по подпрограмме "Благоустройство общественных территорий"</t>
  </si>
  <si>
    <t>Подпрограмма "Обеспечение благоустройства дворовых территорий многоквартирных домов"</t>
  </si>
  <si>
    <t>Подпрограмма  "Благоустройство общественных территорий"</t>
  </si>
  <si>
    <t>Задача. Повышение уровня благоустройства дворовых территорий</t>
  </si>
  <si>
    <t>Мероприятие 2.1.1.
Благоустройство дворовых территорий многоквартирных домов, исходя из минимального перечня работ</t>
  </si>
  <si>
    <t>Мероприятие 2.1.2.
Благоустройство дворовых территорий многоквартирных домов, исходя из дополнительного перечня работ</t>
  </si>
  <si>
    <t xml:space="preserve">Всего по подпрограмме 
"Обеспечение благоустройства дворовых территорий многоквартирных домов" </t>
  </si>
  <si>
    <t>Подпрограмма  "Декоративно-художественное и праздничное оформление города"</t>
  </si>
  <si>
    <t>Задача. Выполнение работ по праздничному, новогоднему, световому и декоративно-художественному оформлению города</t>
  </si>
  <si>
    <t>Мероприятие 3.3.1
Архитектурно-художественное оформление города</t>
  </si>
  <si>
    <t>Объем финансирования 
администратора (ДАиГ)</t>
  </si>
  <si>
    <t>Объем финансирования соадминистратора (ДГХ)</t>
  </si>
  <si>
    <t>Всего по подпрограмме 
"Декоративно-художественное 
и праздничное оформление города"</t>
  </si>
  <si>
    <t>Основное мероприятие 2.1. 
Благоустройство дворовых территорий
(№ 3 таблицы 1)</t>
  </si>
  <si>
    <t xml:space="preserve">Основное мероприятие 3.1.
Организация праздничного оформления города (в том числе изготовление и размещение социальной рекламы и информации) и новогоднего оформления города
(№ 3,4 таблицы 2)
</t>
  </si>
  <si>
    <t>Основное мероприятие 3.3.
Архитектурно-художественное освещение города
(№ 6 таблицы 2)</t>
  </si>
  <si>
    <t xml:space="preserve">Мероприятие 3.1.1.
Организация праздничного оформления города (в том числе изготовление и размещение социальной рекламы и информации) и новогоднего оформления города
</t>
  </si>
  <si>
    <t xml:space="preserve">Мероприятие 3.2.1.
Изготовление и установка монументальных и скульптурно-декоративных объектов (в том числе мемориальных досок)
</t>
  </si>
  <si>
    <t xml:space="preserve">Основное мероприятие 3.2.
Изготовление и установка монументальных и скульптурно-декоративных объектов (в том числе мемориальных досок)
(№ 5 таблицы 2)
</t>
  </si>
  <si>
    <t>за счет других источников (средства физических и юридических лиц - инициативные платежи)</t>
  </si>
  <si>
    <t>Мероприятие 1.1.1 
Строительство объекта "Участок набережной протоки Кривуля
 в г.Сургуте"</t>
  </si>
  <si>
    <t>Основное мероприятие 1.2. 
Региональный проект "Формирование комфортной городской среды
(№ 1,2  таблицы 1)</t>
  </si>
  <si>
    <t>х</t>
  </si>
  <si>
    <t>Мероприятие 1.1.2 
Обустройство объекта "Набережная правого рукава водохранилища "Сайма", участок от магазина "Изида" до Дворца Торжеств 
в г. Сургуте"</t>
  </si>
  <si>
    <t>Программные мероприятия, объем финансирования муниципальной программы  «Формирование комфортной городской среды на период до 2030 года»</t>
  </si>
  <si>
    <t>департамент архитектуры и градостроительства 
(администратор)</t>
  </si>
  <si>
    <t>департамент городского хозяйства 
(соадминистратор)</t>
  </si>
  <si>
    <t xml:space="preserve">Мероприятие 3.2.2.
Изготовление и установка монументального (скульптурно-декоративного) объекта "Сургутский кремль"
</t>
  </si>
  <si>
    <t>Мероприятие 1.1.5 
Компенсация расходов по переустройству объектов электросетевого хозяйства в целях эксплуатации завершенной благоустройством территории, прилегающей к Храму Преображения Господня в микрорайоне 23А"</t>
  </si>
  <si>
    <t>к постановлению</t>
  </si>
  <si>
    <t>Администрации города</t>
  </si>
  <si>
    <t>от _____________ № ________</t>
  </si>
  <si>
    <t xml:space="preserve">Мероприятие 1.1.3 
Обустройство объекта "Экопарк 
"За Саймой" </t>
  </si>
  <si>
    <t>Мероприятие 1.1.4 
Обустройство пешеходного маршрута на территории исторического культурного слоя города Сургута</t>
  </si>
  <si>
    <t>Основное мероприятие 1.3. 
Реализация инициативных проектов
(№ 6 из таблицы 2)</t>
  </si>
  <si>
    <t>Мероприятие 1.3.1.
Благоустройство исторического сквера в 27-м микрорайоне</t>
  </si>
  <si>
    <t xml:space="preserve">Мероприятие 1.2.1.
Обустройство объекта "Экопарк 
"За Саймой" </t>
  </si>
  <si>
    <t>Мероприятие 1.2.2.
Обустройство объекта "Сквер, прилегающий к территории МКУ "Дворец торжеств" (10 952 кв.м.)"</t>
  </si>
  <si>
    <t>Мероприятие 1.2.3.
Благоустройство сквера на пересечении бульвара Свободы и проспекта Ленина в г. Сургуте</t>
  </si>
  <si>
    <t xml:space="preserve">Мероприятие 1.2.4.
Обустройство объекта "Парковая зона в мкр-не 20А" </t>
  </si>
  <si>
    <t>Мероприятие 1.2.5.
Обеспечение безопасности открытых пространств выхода к воде городской набережной в парке "Экопарк "За Саймой"</t>
  </si>
  <si>
    <t>Мероприятие 1.2.6.
Выполнение проектно-изыскательских работ по объекту "Парк в мкр. 38"</t>
  </si>
  <si>
    <t>Основное мероприятие 1.1. 
Обустройство (строительство) объектов  благоустройства (парки, скверы, набережные и иные общественные территории)
целевой показатель 1.2</t>
  </si>
  <si>
    <t>Мероприятие 1.3.2.
Создание этнокультурных арт-объектов</t>
  </si>
  <si>
    <t>Мероприятие 1.3.3.
Создание этнокультурных арт-объектов</t>
  </si>
  <si>
    <t>Объем финансирования соадминистратора (ДКиМП)</t>
  </si>
  <si>
    <t>В том числе по годам</t>
  </si>
  <si>
    <t>Мероприятие 1.2.7.
Реконструкция (реновация) рекреационных территорий общественных пространств в западном жилом районе города Сургута</t>
  </si>
  <si>
    <t xml:space="preserve">Мероприятие 3.2.3.
Монументально-декоративное оформление территории по улице Мелик-Карамова, 3 города Сургута
</t>
  </si>
  <si>
    <t>Мероприятие 1.1.6 
Благоустройство площадки для отдыха "Минисквер в п.Снежном"</t>
  </si>
  <si>
    <t>Мероприятие 1.1.7 
Устройство спортивных площадок в парках, скверах и иных общественных территориях</t>
  </si>
  <si>
    <t>Приложение 3</t>
  </si>
  <si>
    <t>Основное мероприятие 1.4. 
Инвентаризация уровня благоустройства индивидуальных домов и земельных участков, предоставляемых для их размещения в границах муниципального образования городской округ Сургут
(№ 8 из таблицы 2)</t>
  </si>
  <si>
    <t>Основное мероприятие 2.2.
Реализация инициативных проектов
(№ 6 из таблицы 2)</t>
  </si>
  <si>
    <t>Мероприятие 2.2.1.
Благоустройство территории МКД пр.Ленина 70 и Ленина 70/1 с установкой площадки для активного отдыха</t>
  </si>
  <si>
    <t>департамент культуры и молодёжной политики
(соадминистратор)</t>
  </si>
  <si>
    <t>Мероприятие 1.2.8.
Обустройство объекта "Парк в микрорайоне №8 по ул. Республики, 75"</t>
  </si>
  <si>
    <t>Мероприятие 3.3.2
Архитектурно-художественное освещение Югорского тракта 
в г. Сургуте</t>
  </si>
  <si>
    <t>Мероприятие 2.2.2.
Благоустройство проезда дворовой территории МКД по ул.Быстринская, 12</t>
  </si>
  <si>
    <t>Мероприятие 2.2.3.
Благоустройство территории спортивной площадки по адресу пр.Мира,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</si>
</sst>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/>
    <xf numFmtId="0" fontId="0" fillId="0" borderId="0" xfId="0" applyFill="1"/>
    <xf numFmtId="4" fontId="0" fillId="0" borderId="0" xfId="0" applyNumberFormat="1" applyFill="1"/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0" fillId="0" borderId="0" xfId="0" applyFill="1" applyAlignment="1">
      <alignment vertical="top"/>
    </xf>
    <xf numFmtId="0" fontId="4" fillId="0" borderId="0" xfId="0" applyFont="1" applyFill="1" applyAlignment="1">
      <alignment vertical="top"/>
    </xf>
    <xf numFmtId="0" fontId="8" fillId="0" borderId="0" xfId="0" applyFont="1" applyFill="1"/>
    <xf numFmtId="0" fontId="7" fillId="0" borderId="0" xfId="0" applyFont="1" applyFill="1" applyAlignment="1">
      <alignment vertical="top" wrapText="1"/>
    </xf>
    <xf numFmtId="4" fontId="2" fillId="0" borderId="0" xfId="0" applyNumberFormat="1" applyFont="1" applyFill="1"/>
    <xf numFmtId="4" fontId="2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0"/>
  <sheetViews>
    <sheetView showZeros="0" tabSelected="1" topLeftCell="A22" zoomScale="73" zoomScaleNormal="73" zoomScaleSheetLayoutView="70" zoomScalePageLayoutView="70" workbookViewId="0">
      <selection sqref="A1:XFD1048576"/>
    </sheetView>
  </sheetViews>
  <sheetFormatPr defaultRowHeight="15" x14ac:dyDescent="0.25"/>
  <cols>
    <col min="1" max="1" width="42.7109375" style="2" customWidth="1"/>
    <col min="2" max="2" width="25" style="2" customWidth="1"/>
    <col min="3" max="3" width="20.85546875" style="2" customWidth="1"/>
    <col min="4" max="4" width="20.140625" style="2" customWidth="1"/>
    <col min="5" max="8" width="21.85546875" style="2" customWidth="1"/>
    <col min="9" max="9" width="23.5703125" style="2" customWidth="1"/>
    <col min="10" max="10" width="23.7109375" style="2" customWidth="1"/>
    <col min="11" max="11" width="23.140625" style="2" customWidth="1"/>
    <col min="12" max="12" width="26.7109375" style="2" customWidth="1"/>
    <col min="13" max="13" width="21.85546875" style="2" customWidth="1"/>
    <col min="14" max="14" width="13.28515625" style="2" customWidth="1"/>
    <col min="15" max="15" width="16.42578125" style="2" customWidth="1"/>
    <col min="16" max="16" width="12.7109375" style="2" customWidth="1"/>
    <col min="17" max="17" width="12.140625" style="2" customWidth="1"/>
    <col min="18" max="16384" width="9.140625" style="2"/>
  </cols>
  <sheetData>
    <row r="1" spans="1:15" ht="18.75" x14ac:dyDescent="0.3">
      <c r="K1" s="11" t="s">
        <v>74</v>
      </c>
      <c r="L1" s="9"/>
      <c r="M1" s="9"/>
      <c r="N1" s="9"/>
      <c r="O1" s="9"/>
    </row>
    <row r="2" spans="1:15" ht="19.5" customHeight="1" x14ac:dyDescent="0.3">
      <c r="J2" s="12"/>
      <c r="K2" s="11" t="s">
        <v>52</v>
      </c>
      <c r="L2" s="11"/>
      <c r="M2" s="13"/>
      <c r="N2" s="13"/>
      <c r="O2" s="13"/>
    </row>
    <row r="3" spans="1:15" ht="18.75" customHeight="1" x14ac:dyDescent="0.3">
      <c r="J3" s="12"/>
      <c r="K3" s="11" t="s">
        <v>53</v>
      </c>
      <c r="L3" s="11"/>
      <c r="M3" s="13"/>
      <c r="N3" s="13"/>
      <c r="O3" s="13"/>
    </row>
    <row r="4" spans="1:15" ht="21" customHeight="1" x14ac:dyDescent="0.35">
      <c r="D4" s="14"/>
      <c r="J4" s="12"/>
      <c r="K4" s="11" t="s">
        <v>54</v>
      </c>
      <c r="L4" s="11"/>
      <c r="M4" s="15"/>
      <c r="N4" s="15"/>
      <c r="O4" s="15"/>
    </row>
    <row r="7" spans="1:15" s="1" customFormat="1" ht="18.75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7" t="s">
        <v>17</v>
      </c>
    </row>
    <row r="8" spans="1:15" s="1" customFormat="1" ht="18.75" x14ac:dyDescent="0.3">
      <c r="A8" s="6"/>
      <c r="C8" s="8" t="s">
        <v>47</v>
      </c>
      <c r="D8" s="6"/>
      <c r="E8" s="6"/>
      <c r="F8" s="6"/>
      <c r="G8" s="6"/>
      <c r="H8" s="6"/>
      <c r="I8" s="6"/>
      <c r="J8" s="6"/>
      <c r="K8" s="6"/>
    </row>
    <row r="9" spans="1:15" s="1" customFormat="1" ht="15.75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5" s="1" customFormat="1" ht="15.75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5" s="1" customFormat="1" ht="21" customHeight="1" x14ac:dyDescent="0.25">
      <c r="A11" s="22" t="s">
        <v>15</v>
      </c>
      <c r="B11" s="22" t="s">
        <v>0</v>
      </c>
      <c r="C11" s="22" t="s">
        <v>16</v>
      </c>
      <c r="D11" s="22" t="s">
        <v>69</v>
      </c>
      <c r="E11" s="22"/>
      <c r="F11" s="22"/>
      <c r="G11" s="22"/>
      <c r="H11" s="22"/>
      <c r="I11" s="22"/>
      <c r="J11" s="22"/>
      <c r="K11" s="22"/>
      <c r="L11" s="22" t="s">
        <v>13</v>
      </c>
    </row>
    <row r="12" spans="1:15" s="1" customFormat="1" ht="21" customHeight="1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5" s="1" customFormat="1" ht="33" customHeight="1" x14ac:dyDescent="0.25">
      <c r="A13" s="22"/>
      <c r="B13" s="22"/>
      <c r="C13" s="22"/>
      <c r="D13" s="20" t="s">
        <v>3</v>
      </c>
      <c r="E13" s="20" t="s">
        <v>4</v>
      </c>
      <c r="F13" s="20" t="s">
        <v>5</v>
      </c>
      <c r="G13" s="20" t="s">
        <v>6</v>
      </c>
      <c r="H13" s="20" t="s">
        <v>7</v>
      </c>
      <c r="I13" s="20" t="s">
        <v>8</v>
      </c>
      <c r="J13" s="20" t="s">
        <v>9</v>
      </c>
      <c r="K13" s="20" t="s">
        <v>10</v>
      </c>
      <c r="L13" s="22"/>
    </row>
    <row r="14" spans="1:15" s="1" customFormat="1" ht="15.75" x14ac:dyDescent="0.25">
      <c r="A14" s="20">
        <v>1</v>
      </c>
      <c r="B14" s="20">
        <v>2</v>
      </c>
      <c r="C14" s="20">
        <v>3</v>
      </c>
      <c r="D14" s="20">
        <v>4</v>
      </c>
      <c r="E14" s="20">
        <v>5</v>
      </c>
      <c r="F14" s="20">
        <v>6</v>
      </c>
      <c r="G14" s="20">
        <v>7</v>
      </c>
      <c r="H14" s="20">
        <v>8</v>
      </c>
      <c r="I14" s="20">
        <v>9</v>
      </c>
      <c r="J14" s="20">
        <v>10</v>
      </c>
      <c r="K14" s="20">
        <v>11</v>
      </c>
      <c r="L14" s="20">
        <v>12</v>
      </c>
    </row>
    <row r="15" spans="1:15" s="1" customFormat="1" ht="17.25" customHeight="1" x14ac:dyDescent="0.25">
      <c r="A15" s="21" t="s">
        <v>20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</row>
    <row r="16" spans="1:15" s="1" customFormat="1" ht="18" customHeight="1" x14ac:dyDescent="0.25">
      <c r="A16" s="21" t="s">
        <v>25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</row>
    <row r="17" spans="1:13" s="1" customFormat="1" ht="22.5" customHeight="1" x14ac:dyDescent="0.25">
      <c r="A17" s="21" t="s">
        <v>21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</row>
    <row r="18" spans="1:13" s="6" customFormat="1" ht="20.25" customHeight="1" x14ac:dyDescent="0.25">
      <c r="A18" s="29" t="s">
        <v>65</v>
      </c>
      <c r="B18" s="4" t="s">
        <v>1</v>
      </c>
      <c r="C18" s="17">
        <f t="shared" ref="C18:C19" si="0">SUM(D18:K18)</f>
        <v>3774261891.8499999</v>
      </c>
      <c r="D18" s="17">
        <f t="shared" ref="D18:K18" si="1">D20+D21+D19</f>
        <v>1142621340.3400002</v>
      </c>
      <c r="E18" s="17">
        <f t="shared" si="1"/>
        <v>1048612401.41</v>
      </c>
      <c r="F18" s="17">
        <f t="shared" si="1"/>
        <v>0</v>
      </c>
      <c r="G18" s="17">
        <f t="shared" si="1"/>
        <v>296831630.01999998</v>
      </c>
      <c r="H18" s="17">
        <f t="shared" si="1"/>
        <v>306331630.01999998</v>
      </c>
      <c r="I18" s="17">
        <f t="shared" si="1"/>
        <v>316211630.01999998</v>
      </c>
      <c r="J18" s="17">
        <f t="shared" si="1"/>
        <v>326481630.01999998</v>
      </c>
      <c r="K18" s="17">
        <f t="shared" si="1"/>
        <v>337171630.01999998</v>
      </c>
      <c r="L18" s="22"/>
      <c r="M18" s="16">
        <f t="shared" ref="M18:M111" si="2">SUM(D18:K18)-C18</f>
        <v>0</v>
      </c>
    </row>
    <row r="19" spans="1:13" s="6" customFormat="1" ht="52.5" customHeight="1" x14ac:dyDescent="0.25">
      <c r="A19" s="29"/>
      <c r="B19" s="4" t="s">
        <v>22</v>
      </c>
      <c r="C19" s="17">
        <f t="shared" si="0"/>
        <v>0</v>
      </c>
      <c r="D19" s="17">
        <f t="shared" ref="D19:K19" si="3">D23+D27+D31</f>
        <v>0</v>
      </c>
      <c r="E19" s="17">
        <f t="shared" si="3"/>
        <v>0</v>
      </c>
      <c r="F19" s="17">
        <f t="shared" si="3"/>
        <v>0</v>
      </c>
      <c r="G19" s="17">
        <f t="shared" si="3"/>
        <v>0</v>
      </c>
      <c r="H19" s="17">
        <f t="shared" si="3"/>
        <v>0</v>
      </c>
      <c r="I19" s="17">
        <f t="shared" si="3"/>
        <v>0</v>
      </c>
      <c r="J19" s="17">
        <f t="shared" si="3"/>
        <v>0</v>
      </c>
      <c r="K19" s="17">
        <f t="shared" si="3"/>
        <v>0</v>
      </c>
      <c r="L19" s="22"/>
      <c r="M19" s="16">
        <f t="shared" si="2"/>
        <v>0</v>
      </c>
    </row>
    <row r="20" spans="1:13" s="6" customFormat="1" ht="49.5" customHeight="1" x14ac:dyDescent="0.25">
      <c r="A20" s="29"/>
      <c r="B20" s="4" t="s">
        <v>12</v>
      </c>
      <c r="C20" s="17">
        <f>SUM(D20:K20)</f>
        <v>3145779000</v>
      </c>
      <c r="D20" s="17">
        <f>D24+D28+D32+D36</f>
        <v>890992200</v>
      </c>
      <c r="E20" s="17">
        <f>E24+E28+E32+E36</f>
        <v>838666800</v>
      </c>
      <c r="F20" s="17">
        <f t="shared" ref="F20:K20" si="4">F24+F28+F32</f>
        <v>0</v>
      </c>
      <c r="G20" s="17">
        <f t="shared" si="4"/>
        <v>263450000</v>
      </c>
      <c r="H20" s="17">
        <f t="shared" si="4"/>
        <v>272950000</v>
      </c>
      <c r="I20" s="17">
        <f t="shared" si="4"/>
        <v>282830000</v>
      </c>
      <c r="J20" s="17">
        <f t="shared" si="4"/>
        <v>293100000</v>
      </c>
      <c r="K20" s="17">
        <f t="shared" si="4"/>
        <v>303790000</v>
      </c>
      <c r="L20" s="22"/>
      <c r="M20" s="16">
        <f t="shared" si="2"/>
        <v>0</v>
      </c>
    </row>
    <row r="21" spans="1:13" s="6" customFormat="1" ht="34.5" customHeight="1" x14ac:dyDescent="0.25">
      <c r="A21" s="29"/>
      <c r="B21" s="4" t="s">
        <v>2</v>
      </c>
      <c r="C21" s="17">
        <f t="shared" ref="C21:C59" si="5">SUM(D21:K21)</f>
        <v>628482891.8499999</v>
      </c>
      <c r="D21" s="17">
        <f>D25+D29+D33+D37+D41+D45+D49</f>
        <v>251629140.34000003</v>
      </c>
      <c r="E21" s="17">
        <f>E25+E29+E33+E37+E41+E45+E49</f>
        <v>209945601.41</v>
      </c>
      <c r="F21" s="17">
        <f t="shared" ref="F21:K21" si="6">F25+F29+F33+F37+F41+F45+F49</f>
        <v>0</v>
      </c>
      <c r="G21" s="17">
        <f t="shared" si="6"/>
        <v>33381630.02</v>
      </c>
      <c r="H21" s="17">
        <f t="shared" si="6"/>
        <v>33381630.02</v>
      </c>
      <c r="I21" s="17">
        <f t="shared" si="6"/>
        <v>33381630.02</v>
      </c>
      <c r="J21" s="17">
        <f t="shared" si="6"/>
        <v>33381630.02</v>
      </c>
      <c r="K21" s="17">
        <f t="shared" si="6"/>
        <v>33381630.02</v>
      </c>
      <c r="L21" s="22"/>
      <c r="M21" s="16">
        <f t="shared" si="2"/>
        <v>0</v>
      </c>
    </row>
    <row r="22" spans="1:13" s="6" customFormat="1" ht="20.25" customHeight="1" x14ac:dyDescent="0.25">
      <c r="A22" s="21" t="s">
        <v>43</v>
      </c>
      <c r="B22" s="4" t="s">
        <v>1</v>
      </c>
      <c r="C22" s="17">
        <f t="shared" si="5"/>
        <v>2162073800</v>
      </c>
      <c r="D22" s="17">
        <f t="shared" ref="D22:K22" si="7">D24+D25+D23</f>
        <v>1113740300</v>
      </c>
      <c r="E22" s="17">
        <f t="shared" si="7"/>
        <v>1048333500</v>
      </c>
      <c r="F22" s="17">
        <f t="shared" si="7"/>
        <v>0</v>
      </c>
      <c r="G22" s="17">
        <f t="shared" si="7"/>
        <v>0</v>
      </c>
      <c r="H22" s="17">
        <f t="shared" si="7"/>
        <v>0</v>
      </c>
      <c r="I22" s="17">
        <f t="shared" si="7"/>
        <v>0</v>
      </c>
      <c r="J22" s="17">
        <f t="shared" si="7"/>
        <v>0</v>
      </c>
      <c r="K22" s="17">
        <f t="shared" si="7"/>
        <v>0</v>
      </c>
      <c r="L22" s="22" t="s">
        <v>48</v>
      </c>
      <c r="M22" s="16">
        <f t="shared" si="2"/>
        <v>0</v>
      </c>
    </row>
    <row r="23" spans="1:13" s="6" customFormat="1" ht="50.25" customHeight="1" x14ac:dyDescent="0.25">
      <c r="A23" s="21"/>
      <c r="B23" s="4" t="s">
        <v>22</v>
      </c>
      <c r="C23" s="17">
        <f t="shared" si="5"/>
        <v>0</v>
      </c>
      <c r="D23" s="5"/>
      <c r="E23" s="5"/>
      <c r="F23" s="5"/>
      <c r="G23" s="5"/>
      <c r="H23" s="5"/>
      <c r="I23" s="5"/>
      <c r="J23" s="5"/>
      <c r="K23" s="5"/>
      <c r="L23" s="22"/>
      <c r="M23" s="16">
        <f t="shared" si="2"/>
        <v>0</v>
      </c>
    </row>
    <row r="24" spans="1:13" s="6" customFormat="1" ht="50.25" customHeight="1" x14ac:dyDescent="0.25">
      <c r="A24" s="21"/>
      <c r="B24" s="4" t="s">
        <v>12</v>
      </c>
      <c r="C24" s="17">
        <f t="shared" si="5"/>
        <v>1729659000</v>
      </c>
      <c r="D24" s="18">
        <v>890992200</v>
      </c>
      <c r="E24" s="18">
        <v>838666800</v>
      </c>
      <c r="F24" s="17"/>
      <c r="G24" s="17"/>
      <c r="H24" s="17"/>
      <c r="I24" s="17"/>
      <c r="J24" s="17"/>
      <c r="K24" s="17"/>
      <c r="L24" s="22"/>
      <c r="M24" s="16">
        <f t="shared" si="2"/>
        <v>0</v>
      </c>
    </row>
    <row r="25" spans="1:13" s="6" customFormat="1" ht="37.5" customHeight="1" x14ac:dyDescent="0.25">
      <c r="A25" s="21"/>
      <c r="B25" s="4" t="s">
        <v>2</v>
      </c>
      <c r="C25" s="17">
        <f t="shared" si="5"/>
        <v>432414800</v>
      </c>
      <c r="D25" s="18">
        <v>222748100</v>
      </c>
      <c r="E25" s="18">
        <v>209666700</v>
      </c>
      <c r="F25" s="17"/>
      <c r="G25" s="17"/>
      <c r="H25" s="17"/>
      <c r="I25" s="17"/>
      <c r="J25" s="17"/>
      <c r="K25" s="17"/>
      <c r="L25" s="22"/>
      <c r="M25" s="16">
        <f t="shared" si="2"/>
        <v>0</v>
      </c>
    </row>
    <row r="26" spans="1:13" s="6" customFormat="1" ht="23.25" customHeight="1" x14ac:dyDescent="0.25">
      <c r="A26" s="21" t="s">
        <v>46</v>
      </c>
      <c r="B26" s="4" t="s">
        <v>1</v>
      </c>
      <c r="C26" s="17">
        <f t="shared" si="5"/>
        <v>663675494.77999997</v>
      </c>
      <c r="D26" s="17">
        <f t="shared" ref="D26:K26" si="8">D28+D29+D27</f>
        <v>0</v>
      </c>
      <c r="E26" s="17">
        <f t="shared" si="8"/>
        <v>22234.74</v>
      </c>
      <c r="F26" s="17">
        <f t="shared" si="8"/>
        <v>0</v>
      </c>
      <c r="G26" s="17">
        <f t="shared" si="8"/>
        <v>0</v>
      </c>
      <c r="H26" s="17">
        <f t="shared" si="8"/>
        <v>0</v>
      </c>
      <c r="I26" s="17">
        <f t="shared" si="8"/>
        <v>0</v>
      </c>
      <c r="J26" s="17">
        <f t="shared" si="8"/>
        <v>326481630.01999998</v>
      </c>
      <c r="K26" s="17">
        <f t="shared" si="8"/>
        <v>337171630.01999998</v>
      </c>
      <c r="L26" s="22" t="s">
        <v>48</v>
      </c>
      <c r="M26" s="16">
        <f t="shared" si="2"/>
        <v>0</v>
      </c>
    </row>
    <row r="27" spans="1:13" s="6" customFormat="1" ht="51.75" customHeight="1" x14ac:dyDescent="0.25">
      <c r="A27" s="21"/>
      <c r="B27" s="4" t="s">
        <v>22</v>
      </c>
      <c r="C27" s="17">
        <f t="shared" si="5"/>
        <v>0</v>
      </c>
      <c r="D27" s="17"/>
      <c r="E27" s="17"/>
      <c r="F27" s="17"/>
      <c r="G27" s="17"/>
      <c r="H27" s="17"/>
      <c r="I27" s="17"/>
      <c r="J27" s="17"/>
      <c r="K27" s="17"/>
      <c r="L27" s="22"/>
      <c r="M27" s="16">
        <f t="shared" si="2"/>
        <v>0</v>
      </c>
    </row>
    <row r="28" spans="1:13" s="6" customFormat="1" ht="47.25" customHeight="1" x14ac:dyDescent="0.25">
      <c r="A28" s="21"/>
      <c r="B28" s="4" t="s">
        <v>12</v>
      </c>
      <c r="C28" s="17">
        <f t="shared" si="5"/>
        <v>596890000</v>
      </c>
      <c r="D28" s="17"/>
      <c r="E28" s="17"/>
      <c r="F28" s="17"/>
      <c r="G28" s="17"/>
      <c r="H28" s="17"/>
      <c r="I28" s="17"/>
      <c r="J28" s="17">
        <v>293100000</v>
      </c>
      <c r="K28" s="17">
        <v>303790000</v>
      </c>
      <c r="L28" s="22"/>
      <c r="M28" s="16">
        <f t="shared" si="2"/>
        <v>0</v>
      </c>
    </row>
    <row r="29" spans="1:13" s="6" customFormat="1" ht="37.5" customHeight="1" x14ac:dyDescent="0.25">
      <c r="A29" s="21"/>
      <c r="B29" s="4" t="s">
        <v>2</v>
      </c>
      <c r="C29" s="17">
        <f t="shared" si="5"/>
        <v>66785494.780000001</v>
      </c>
      <c r="D29" s="17"/>
      <c r="E29" s="17">
        <v>22234.74</v>
      </c>
      <c r="F29" s="17"/>
      <c r="G29" s="17"/>
      <c r="H29" s="17"/>
      <c r="I29" s="17"/>
      <c r="J29" s="17">
        <v>33381630.02</v>
      </c>
      <c r="K29" s="17">
        <v>33381630.02</v>
      </c>
      <c r="L29" s="22"/>
      <c r="M29" s="16">
        <f t="shared" si="2"/>
        <v>0</v>
      </c>
    </row>
    <row r="30" spans="1:13" s="6" customFormat="1" ht="23.25" customHeight="1" x14ac:dyDescent="0.25">
      <c r="A30" s="21" t="s">
        <v>55</v>
      </c>
      <c r="B30" s="4" t="s">
        <v>1</v>
      </c>
      <c r="C30" s="17">
        <f t="shared" si="5"/>
        <v>919374890.05999994</v>
      </c>
      <c r="D30" s="17">
        <f t="shared" ref="D30:K30" si="9">D32+D33+D31</f>
        <v>0</v>
      </c>
      <c r="E30" s="17">
        <f t="shared" si="9"/>
        <v>0</v>
      </c>
      <c r="F30" s="17">
        <f t="shared" si="9"/>
        <v>0</v>
      </c>
      <c r="G30" s="17">
        <f t="shared" si="9"/>
        <v>296831630.01999998</v>
      </c>
      <c r="H30" s="17">
        <f t="shared" si="9"/>
        <v>306331630.01999998</v>
      </c>
      <c r="I30" s="17">
        <f t="shared" si="9"/>
        <v>316211630.01999998</v>
      </c>
      <c r="J30" s="5">
        <f t="shared" si="9"/>
        <v>0</v>
      </c>
      <c r="K30" s="5">
        <f t="shared" si="9"/>
        <v>0</v>
      </c>
      <c r="L30" s="22" t="s">
        <v>48</v>
      </c>
      <c r="M30" s="16">
        <f t="shared" si="2"/>
        <v>0</v>
      </c>
    </row>
    <row r="31" spans="1:13" s="6" customFormat="1" ht="50.25" customHeight="1" x14ac:dyDescent="0.25">
      <c r="A31" s="21"/>
      <c r="B31" s="4" t="s">
        <v>22</v>
      </c>
      <c r="C31" s="17">
        <f t="shared" si="5"/>
        <v>0</v>
      </c>
      <c r="D31" s="17"/>
      <c r="E31" s="17"/>
      <c r="F31" s="17"/>
      <c r="G31" s="17"/>
      <c r="H31" s="17"/>
      <c r="I31" s="17"/>
      <c r="J31" s="5"/>
      <c r="K31" s="5"/>
      <c r="L31" s="22"/>
      <c r="M31" s="16">
        <f t="shared" si="2"/>
        <v>0</v>
      </c>
    </row>
    <row r="32" spans="1:13" s="6" customFormat="1" ht="51" customHeight="1" x14ac:dyDescent="0.25">
      <c r="A32" s="21"/>
      <c r="B32" s="4" t="s">
        <v>12</v>
      </c>
      <c r="C32" s="17">
        <f t="shared" si="5"/>
        <v>819230000</v>
      </c>
      <c r="D32" s="17"/>
      <c r="E32" s="17"/>
      <c r="F32" s="17"/>
      <c r="G32" s="17">
        <v>263450000</v>
      </c>
      <c r="H32" s="17">
        <v>272950000</v>
      </c>
      <c r="I32" s="17">
        <v>282830000</v>
      </c>
      <c r="J32" s="5"/>
      <c r="K32" s="5"/>
      <c r="L32" s="22"/>
      <c r="M32" s="16">
        <f t="shared" si="2"/>
        <v>0</v>
      </c>
    </row>
    <row r="33" spans="1:13" s="6" customFormat="1" ht="35.25" customHeight="1" x14ac:dyDescent="0.25">
      <c r="A33" s="21"/>
      <c r="B33" s="4" t="s">
        <v>2</v>
      </c>
      <c r="C33" s="17">
        <f>SUM(D33:K33)</f>
        <v>100144890.06</v>
      </c>
      <c r="D33" s="17"/>
      <c r="E33" s="17"/>
      <c r="F33" s="17"/>
      <c r="G33" s="17">
        <v>33381630.02</v>
      </c>
      <c r="H33" s="17">
        <v>33381630.02</v>
      </c>
      <c r="I33" s="17">
        <v>33381630.02</v>
      </c>
      <c r="J33" s="5"/>
      <c r="K33" s="5"/>
      <c r="L33" s="22"/>
      <c r="M33" s="16">
        <f t="shared" si="2"/>
        <v>0</v>
      </c>
    </row>
    <row r="34" spans="1:13" s="6" customFormat="1" ht="18.75" customHeight="1" x14ac:dyDescent="0.25">
      <c r="A34" s="21" t="s">
        <v>56</v>
      </c>
      <c r="B34" s="4" t="s">
        <v>1</v>
      </c>
      <c r="C34" s="17">
        <f t="shared" si="5"/>
        <v>5312684.01</v>
      </c>
      <c r="D34" s="17">
        <f t="shared" ref="D34:K34" si="10">D36+D37+D35</f>
        <v>5056017.34</v>
      </c>
      <c r="E34" s="17">
        <f t="shared" si="10"/>
        <v>256666.67</v>
      </c>
      <c r="F34" s="17">
        <f t="shared" si="10"/>
        <v>0</v>
      </c>
      <c r="G34" s="17">
        <f t="shared" si="10"/>
        <v>0</v>
      </c>
      <c r="H34" s="17">
        <f t="shared" si="10"/>
        <v>0</v>
      </c>
      <c r="I34" s="17">
        <f t="shared" si="10"/>
        <v>0</v>
      </c>
      <c r="J34" s="17">
        <f t="shared" si="10"/>
        <v>0</v>
      </c>
      <c r="K34" s="17">
        <f t="shared" si="10"/>
        <v>0</v>
      </c>
      <c r="L34" s="22" t="s">
        <v>48</v>
      </c>
      <c r="M34" s="16">
        <f t="shared" si="2"/>
        <v>0</v>
      </c>
    </row>
    <row r="35" spans="1:13" s="6" customFormat="1" ht="49.5" customHeight="1" x14ac:dyDescent="0.25">
      <c r="A35" s="21"/>
      <c r="B35" s="4" t="s">
        <v>22</v>
      </c>
      <c r="C35" s="17">
        <f t="shared" si="5"/>
        <v>0</v>
      </c>
      <c r="D35" s="17"/>
      <c r="E35" s="17"/>
      <c r="F35" s="17"/>
      <c r="G35" s="17"/>
      <c r="H35" s="17"/>
      <c r="I35" s="17"/>
      <c r="J35" s="17"/>
      <c r="K35" s="17"/>
      <c r="L35" s="22"/>
      <c r="M35" s="16">
        <f t="shared" si="2"/>
        <v>0</v>
      </c>
    </row>
    <row r="36" spans="1:13" s="6" customFormat="1" ht="47.25" customHeight="1" x14ac:dyDescent="0.25">
      <c r="A36" s="21"/>
      <c r="B36" s="4" t="s">
        <v>12</v>
      </c>
      <c r="C36" s="17">
        <f t="shared" si="5"/>
        <v>0</v>
      </c>
      <c r="D36" s="17"/>
      <c r="E36" s="17"/>
      <c r="F36" s="17"/>
      <c r="G36" s="17"/>
      <c r="H36" s="17"/>
      <c r="I36" s="17"/>
      <c r="J36" s="17"/>
      <c r="K36" s="17"/>
      <c r="L36" s="22"/>
      <c r="M36" s="16">
        <f t="shared" si="2"/>
        <v>0</v>
      </c>
    </row>
    <row r="37" spans="1:13" s="6" customFormat="1" ht="39.75" customHeight="1" x14ac:dyDescent="0.25">
      <c r="A37" s="21"/>
      <c r="B37" s="4" t="s">
        <v>2</v>
      </c>
      <c r="C37" s="17">
        <f t="shared" si="5"/>
        <v>5312684.01</v>
      </c>
      <c r="D37" s="17">
        <f>4300000+756017.34</f>
        <v>5056017.34</v>
      </c>
      <c r="E37" s="17">
        <v>256666.67</v>
      </c>
      <c r="F37" s="17"/>
      <c r="G37" s="17"/>
      <c r="H37" s="17"/>
      <c r="I37" s="17"/>
      <c r="J37" s="17"/>
      <c r="K37" s="17"/>
      <c r="L37" s="22"/>
      <c r="M37" s="16">
        <f t="shared" si="2"/>
        <v>0</v>
      </c>
    </row>
    <row r="38" spans="1:13" s="6" customFormat="1" ht="23.25" customHeight="1" x14ac:dyDescent="0.25">
      <c r="A38" s="21" t="s">
        <v>51</v>
      </c>
      <c r="B38" s="4" t="s">
        <v>1</v>
      </c>
      <c r="C38" s="17">
        <f t="shared" si="5"/>
        <v>17627513.550000001</v>
      </c>
      <c r="D38" s="17">
        <f t="shared" ref="D38:K38" si="11">D40+D41+D39</f>
        <v>17627513.550000001</v>
      </c>
      <c r="E38" s="17">
        <f t="shared" si="11"/>
        <v>0</v>
      </c>
      <c r="F38" s="17">
        <f t="shared" si="11"/>
        <v>0</v>
      </c>
      <c r="G38" s="17">
        <f t="shared" si="11"/>
        <v>0</v>
      </c>
      <c r="H38" s="17">
        <f t="shared" si="11"/>
        <v>0</v>
      </c>
      <c r="I38" s="17">
        <f t="shared" si="11"/>
        <v>0</v>
      </c>
      <c r="J38" s="5">
        <f t="shared" si="11"/>
        <v>0</v>
      </c>
      <c r="K38" s="5">
        <f t="shared" si="11"/>
        <v>0</v>
      </c>
      <c r="L38" s="22" t="s">
        <v>48</v>
      </c>
      <c r="M38" s="16">
        <f t="shared" si="2"/>
        <v>0</v>
      </c>
    </row>
    <row r="39" spans="1:13" s="6" customFormat="1" ht="51.75" customHeight="1" x14ac:dyDescent="0.25">
      <c r="A39" s="21"/>
      <c r="B39" s="4" t="s">
        <v>22</v>
      </c>
      <c r="C39" s="17">
        <f t="shared" si="5"/>
        <v>0</v>
      </c>
      <c r="D39" s="17"/>
      <c r="E39" s="17"/>
      <c r="F39" s="17"/>
      <c r="G39" s="17"/>
      <c r="H39" s="17"/>
      <c r="I39" s="17"/>
      <c r="J39" s="5"/>
      <c r="K39" s="5"/>
      <c r="L39" s="22"/>
      <c r="M39" s="16">
        <f t="shared" si="2"/>
        <v>0</v>
      </c>
    </row>
    <row r="40" spans="1:13" s="6" customFormat="1" ht="49.5" customHeight="1" x14ac:dyDescent="0.25">
      <c r="A40" s="21"/>
      <c r="B40" s="4" t="s">
        <v>12</v>
      </c>
      <c r="C40" s="17">
        <f>SUM(D40:K40)</f>
        <v>0</v>
      </c>
      <c r="D40" s="17"/>
      <c r="E40" s="17"/>
      <c r="F40" s="17"/>
      <c r="G40" s="17"/>
      <c r="H40" s="17"/>
      <c r="I40" s="17"/>
      <c r="J40" s="5"/>
      <c r="K40" s="5"/>
      <c r="L40" s="22"/>
      <c r="M40" s="16">
        <f t="shared" si="2"/>
        <v>0</v>
      </c>
    </row>
    <row r="41" spans="1:13" s="6" customFormat="1" ht="30.75" customHeight="1" x14ac:dyDescent="0.25">
      <c r="A41" s="21"/>
      <c r="B41" s="4" t="s">
        <v>2</v>
      </c>
      <c r="C41" s="17">
        <f t="shared" si="5"/>
        <v>17627513.550000001</v>
      </c>
      <c r="D41" s="17">
        <v>17627513.550000001</v>
      </c>
      <c r="E41" s="17"/>
      <c r="F41" s="17"/>
      <c r="G41" s="17"/>
      <c r="H41" s="17"/>
      <c r="I41" s="17"/>
      <c r="J41" s="5"/>
      <c r="K41" s="5"/>
      <c r="L41" s="22"/>
      <c r="M41" s="16">
        <f t="shared" si="2"/>
        <v>0</v>
      </c>
    </row>
    <row r="42" spans="1:13" s="6" customFormat="1" ht="18.75" customHeight="1" x14ac:dyDescent="0.25">
      <c r="A42" s="21" t="s">
        <v>72</v>
      </c>
      <c r="B42" s="4" t="s">
        <v>1</v>
      </c>
      <c r="C42" s="17">
        <f t="shared" si="5"/>
        <v>448546.12</v>
      </c>
      <c r="D42" s="17">
        <f t="shared" ref="D42:K42" si="12">D44+D45+D43</f>
        <v>448546.12</v>
      </c>
      <c r="E42" s="17">
        <f t="shared" si="12"/>
        <v>0</v>
      </c>
      <c r="F42" s="17">
        <f t="shared" si="12"/>
        <v>0</v>
      </c>
      <c r="G42" s="17">
        <f t="shared" si="12"/>
        <v>0</v>
      </c>
      <c r="H42" s="17">
        <f t="shared" si="12"/>
        <v>0</v>
      </c>
      <c r="I42" s="17">
        <f t="shared" si="12"/>
        <v>0</v>
      </c>
      <c r="J42" s="5">
        <f t="shared" si="12"/>
        <v>0</v>
      </c>
      <c r="K42" s="5">
        <f t="shared" si="12"/>
        <v>0</v>
      </c>
      <c r="L42" s="22" t="s">
        <v>49</v>
      </c>
      <c r="M42" s="16"/>
    </row>
    <row r="43" spans="1:13" s="6" customFormat="1" ht="47.25" customHeight="1" x14ac:dyDescent="0.25">
      <c r="A43" s="21"/>
      <c r="B43" s="4" t="s">
        <v>22</v>
      </c>
      <c r="C43" s="17">
        <f t="shared" si="5"/>
        <v>0</v>
      </c>
      <c r="D43" s="17"/>
      <c r="E43" s="17"/>
      <c r="F43" s="17"/>
      <c r="G43" s="17"/>
      <c r="H43" s="17"/>
      <c r="I43" s="17"/>
      <c r="J43" s="5"/>
      <c r="K43" s="5"/>
      <c r="L43" s="22"/>
      <c r="M43" s="16"/>
    </row>
    <row r="44" spans="1:13" s="6" customFormat="1" ht="48" customHeight="1" x14ac:dyDescent="0.25">
      <c r="A44" s="21"/>
      <c r="B44" s="4" t="s">
        <v>12</v>
      </c>
      <c r="C44" s="17">
        <f t="shared" si="5"/>
        <v>0</v>
      </c>
      <c r="D44" s="17"/>
      <c r="E44" s="17"/>
      <c r="F44" s="17"/>
      <c r="G44" s="17"/>
      <c r="H44" s="17"/>
      <c r="I44" s="17"/>
      <c r="J44" s="5"/>
      <c r="K44" s="5"/>
      <c r="L44" s="22"/>
      <c r="M44" s="16"/>
    </row>
    <row r="45" spans="1:13" s="6" customFormat="1" ht="30.75" customHeight="1" x14ac:dyDescent="0.25">
      <c r="A45" s="21"/>
      <c r="B45" s="4" t="s">
        <v>2</v>
      </c>
      <c r="C45" s="17">
        <f t="shared" si="5"/>
        <v>448546.12</v>
      </c>
      <c r="D45" s="17">
        <v>448546.12</v>
      </c>
      <c r="E45" s="17"/>
      <c r="F45" s="17"/>
      <c r="G45" s="17"/>
      <c r="H45" s="17"/>
      <c r="I45" s="17"/>
      <c r="J45" s="5"/>
      <c r="K45" s="5"/>
      <c r="L45" s="22"/>
      <c r="M45" s="16"/>
    </row>
    <row r="46" spans="1:13" s="6" customFormat="1" ht="18.75" customHeight="1" x14ac:dyDescent="0.25">
      <c r="A46" s="21" t="s">
        <v>73</v>
      </c>
      <c r="B46" s="4" t="s">
        <v>1</v>
      </c>
      <c r="C46" s="17">
        <f t="shared" si="5"/>
        <v>5748963.3300000001</v>
      </c>
      <c r="D46" s="17">
        <f t="shared" ref="D46:K46" si="13">D48+D49+D47</f>
        <v>5748963.3300000001</v>
      </c>
      <c r="E46" s="17">
        <f t="shared" si="13"/>
        <v>0</v>
      </c>
      <c r="F46" s="17"/>
      <c r="G46" s="17">
        <f t="shared" si="13"/>
        <v>0</v>
      </c>
      <c r="H46" s="17">
        <f t="shared" si="13"/>
        <v>0</v>
      </c>
      <c r="I46" s="17">
        <f t="shared" si="13"/>
        <v>0</v>
      </c>
      <c r="J46" s="5">
        <f t="shared" si="13"/>
        <v>0</v>
      </c>
      <c r="K46" s="5">
        <f t="shared" si="13"/>
        <v>0</v>
      </c>
      <c r="L46" s="22" t="s">
        <v>49</v>
      </c>
      <c r="M46" s="16"/>
    </row>
    <row r="47" spans="1:13" s="6" customFormat="1" ht="49.5" customHeight="1" x14ac:dyDescent="0.25">
      <c r="A47" s="21"/>
      <c r="B47" s="4" t="s">
        <v>22</v>
      </c>
      <c r="C47" s="17">
        <f>SUM(D47:K47)</f>
        <v>0</v>
      </c>
      <c r="D47" s="17"/>
      <c r="E47" s="17"/>
      <c r="F47" s="17"/>
      <c r="G47" s="17"/>
      <c r="H47" s="17"/>
      <c r="I47" s="17"/>
      <c r="J47" s="5"/>
      <c r="K47" s="5"/>
      <c r="L47" s="22"/>
      <c r="M47" s="16"/>
    </row>
    <row r="48" spans="1:13" s="6" customFormat="1" ht="49.5" customHeight="1" x14ac:dyDescent="0.25">
      <c r="A48" s="21"/>
      <c r="B48" s="4" t="s">
        <v>12</v>
      </c>
      <c r="C48" s="17">
        <f t="shared" si="5"/>
        <v>0</v>
      </c>
      <c r="D48" s="17"/>
      <c r="E48" s="17"/>
      <c r="F48" s="17"/>
      <c r="G48" s="17"/>
      <c r="H48" s="17"/>
      <c r="I48" s="17"/>
      <c r="J48" s="5"/>
      <c r="K48" s="5"/>
      <c r="L48" s="22"/>
      <c r="M48" s="16"/>
    </row>
    <row r="49" spans="1:13" s="6" customFormat="1" ht="30.75" customHeight="1" x14ac:dyDescent="0.25">
      <c r="A49" s="21"/>
      <c r="B49" s="4" t="s">
        <v>2</v>
      </c>
      <c r="C49" s="17">
        <f t="shared" si="5"/>
        <v>5748963.3300000001</v>
      </c>
      <c r="D49" s="17">
        <v>5748963.3300000001</v>
      </c>
      <c r="E49" s="17"/>
      <c r="F49" s="17"/>
      <c r="G49" s="17"/>
      <c r="H49" s="17"/>
      <c r="I49" s="17"/>
      <c r="J49" s="5"/>
      <c r="K49" s="5"/>
      <c r="L49" s="22"/>
      <c r="M49" s="16"/>
    </row>
    <row r="50" spans="1:13" s="6" customFormat="1" ht="16.5" customHeight="1" x14ac:dyDescent="0.25">
      <c r="A50" s="21" t="s">
        <v>44</v>
      </c>
      <c r="B50" s="4" t="s">
        <v>1</v>
      </c>
      <c r="C50" s="17">
        <f t="shared" si="5"/>
        <v>361472528.99000001</v>
      </c>
      <c r="D50" s="17">
        <f t="shared" ref="D50:K50" si="14">D51+D52+D53</f>
        <v>140581486.59</v>
      </c>
      <c r="E50" s="17">
        <f t="shared" si="14"/>
        <v>130572542.40000001</v>
      </c>
      <c r="F50" s="17">
        <f t="shared" si="14"/>
        <v>90318500</v>
      </c>
      <c r="G50" s="17">
        <f t="shared" si="14"/>
        <v>0</v>
      </c>
      <c r="H50" s="17">
        <f t="shared" si="14"/>
        <v>0</v>
      </c>
      <c r="I50" s="17">
        <f t="shared" si="14"/>
        <v>0</v>
      </c>
      <c r="J50" s="5">
        <f t="shared" si="14"/>
        <v>0</v>
      </c>
      <c r="K50" s="5">
        <f t="shared" si="14"/>
        <v>0</v>
      </c>
      <c r="L50" s="22"/>
      <c r="M50" s="16">
        <f t="shared" si="2"/>
        <v>0</v>
      </c>
    </row>
    <row r="51" spans="1:13" s="6" customFormat="1" ht="51.75" customHeight="1" x14ac:dyDescent="0.25">
      <c r="A51" s="21"/>
      <c r="B51" s="4" t="s">
        <v>22</v>
      </c>
      <c r="C51" s="17">
        <f t="shared" si="5"/>
        <v>77240300</v>
      </c>
      <c r="D51" s="17">
        <f>D55+D59+D63+D67+D71+D75+D79+D83</f>
        <v>36518500</v>
      </c>
      <c r="E51" s="17">
        <f t="shared" ref="E51:K51" si="15">E55+E59+E63+E67+E71+E75+E79+E83</f>
        <v>40721800</v>
      </c>
      <c r="F51" s="17">
        <f t="shared" si="15"/>
        <v>0</v>
      </c>
      <c r="G51" s="17">
        <f t="shared" si="15"/>
        <v>0</v>
      </c>
      <c r="H51" s="17">
        <f t="shared" si="15"/>
        <v>0</v>
      </c>
      <c r="I51" s="17">
        <f t="shared" si="15"/>
        <v>0</v>
      </c>
      <c r="J51" s="17">
        <f t="shared" si="15"/>
        <v>0</v>
      </c>
      <c r="K51" s="17">
        <f t="shared" si="15"/>
        <v>0</v>
      </c>
      <c r="L51" s="22"/>
      <c r="M51" s="16">
        <f t="shared" si="2"/>
        <v>0</v>
      </c>
    </row>
    <row r="52" spans="1:13" s="6" customFormat="1" ht="48" customHeight="1" x14ac:dyDescent="0.25">
      <c r="A52" s="21"/>
      <c r="B52" s="4" t="s">
        <v>12</v>
      </c>
      <c r="C52" s="17">
        <f t="shared" si="5"/>
        <v>184874278.69</v>
      </c>
      <c r="D52" s="17">
        <f>D56+D60+D64+D68+D72+D76+D80+D84</f>
        <v>57118678.690000005</v>
      </c>
      <c r="E52" s="17">
        <f t="shared" ref="E52:K52" si="16">E56+E60+E64+E68+E72+E76+E80+E84</f>
        <v>63693100</v>
      </c>
      <c r="F52" s="17">
        <f t="shared" si="16"/>
        <v>64062500</v>
      </c>
      <c r="G52" s="17">
        <f t="shared" si="16"/>
        <v>0</v>
      </c>
      <c r="H52" s="17">
        <f t="shared" si="16"/>
        <v>0</v>
      </c>
      <c r="I52" s="17">
        <f t="shared" si="16"/>
        <v>0</v>
      </c>
      <c r="J52" s="17">
        <f t="shared" si="16"/>
        <v>0</v>
      </c>
      <c r="K52" s="17">
        <f t="shared" si="16"/>
        <v>0</v>
      </c>
      <c r="L52" s="22"/>
      <c r="M52" s="16">
        <f t="shared" si="2"/>
        <v>0</v>
      </c>
    </row>
    <row r="53" spans="1:13" s="6" customFormat="1" ht="31.5" customHeight="1" x14ac:dyDescent="0.25">
      <c r="A53" s="21"/>
      <c r="B53" s="4" t="s">
        <v>2</v>
      </c>
      <c r="C53" s="17">
        <f t="shared" si="5"/>
        <v>99357950.300000012</v>
      </c>
      <c r="D53" s="17">
        <f>D57+D61+D65+D69+D73+D77+D81+D85</f>
        <v>46944307.900000006</v>
      </c>
      <c r="E53" s="17">
        <f t="shared" ref="E53:K53" si="17">E57+E61+E65+E69+E73+E77+E81+E85</f>
        <v>26157642.399999999</v>
      </c>
      <c r="F53" s="17">
        <f t="shared" si="17"/>
        <v>26256000</v>
      </c>
      <c r="G53" s="17">
        <f t="shared" si="17"/>
        <v>0</v>
      </c>
      <c r="H53" s="17">
        <f t="shared" si="17"/>
        <v>0</v>
      </c>
      <c r="I53" s="17">
        <f t="shared" si="17"/>
        <v>0</v>
      </c>
      <c r="J53" s="17">
        <f t="shared" si="17"/>
        <v>0</v>
      </c>
      <c r="K53" s="17">
        <f t="shared" si="17"/>
        <v>0</v>
      </c>
      <c r="L53" s="22"/>
      <c r="M53" s="16">
        <f t="shared" si="2"/>
        <v>0</v>
      </c>
    </row>
    <row r="54" spans="1:13" s="6" customFormat="1" ht="18" customHeight="1" x14ac:dyDescent="0.25">
      <c r="A54" s="21" t="s">
        <v>59</v>
      </c>
      <c r="B54" s="4" t="s">
        <v>1</v>
      </c>
      <c r="C54" s="17">
        <f t="shared" si="5"/>
        <v>59426551.549999997</v>
      </c>
      <c r="D54" s="17">
        <f t="shared" ref="D54:K54" si="18">D56+D57+D55</f>
        <v>14213659.149999999</v>
      </c>
      <c r="E54" s="17">
        <f t="shared" si="18"/>
        <v>53642.39999999851</v>
      </c>
      <c r="F54" s="17">
        <f t="shared" si="18"/>
        <v>45159250</v>
      </c>
      <c r="G54" s="17">
        <f t="shared" si="18"/>
        <v>0</v>
      </c>
      <c r="H54" s="17">
        <f t="shared" si="18"/>
        <v>0</v>
      </c>
      <c r="I54" s="17">
        <f t="shared" si="18"/>
        <v>0</v>
      </c>
      <c r="J54" s="5">
        <f t="shared" si="18"/>
        <v>0</v>
      </c>
      <c r="K54" s="5">
        <f t="shared" si="18"/>
        <v>0</v>
      </c>
      <c r="L54" s="22" t="s">
        <v>48</v>
      </c>
      <c r="M54" s="16">
        <f t="shared" si="2"/>
        <v>0</v>
      </c>
    </row>
    <row r="55" spans="1:13" s="6" customFormat="1" ht="47.25" customHeight="1" x14ac:dyDescent="0.25">
      <c r="A55" s="21"/>
      <c r="B55" s="4" t="s">
        <v>22</v>
      </c>
      <c r="C55" s="17">
        <f t="shared" si="5"/>
        <v>1596353.2</v>
      </c>
      <c r="D55" s="17">
        <v>1596353.2</v>
      </c>
      <c r="E55" s="17">
        <f>33679107.55-33679107.55</f>
        <v>0</v>
      </c>
      <c r="F55" s="17"/>
      <c r="G55" s="5"/>
      <c r="H55" s="5"/>
      <c r="I55" s="5"/>
      <c r="J55" s="5"/>
      <c r="K55" s="5"/>
      <c r="L55" s="22"/>
      <c r="M55" s="16">
        <f t="shared" si="2"/>
        <v>0</v>
      </c>
    </row>
    <row r="56" spans="1:13" s="6" customFormat="1" ht="48.75" customHeight="1" x14ac:dyDescent="0.25">
      <c r="A56" s="21"/>
      <c r="B56" s="4" t="s">
        <v>12</v>
      </c>
      <c r="C56" s="17">
        <f t="shared" si="5"/>
        <v>34528110.119999997</v>
      </c>
      <c r="D56" s="18">
        <f>2496860.14-0.02</f>
        <v>2496860.12</v>
      </c>
      <c r="E56" s="18">
        <f>52677606.65-52677606.65</f>
        <v>0</v>
      </c>
      <c r="F56" s="18">
        <v>32031250</v>
      </c>
      <c r="G56" s="5"/>
      <c r="H56" s="5"/>
      <c r="I56" s="5"/>
      <c r="J56" s="5"/>
      <c r="K56" s="5"/>
      <c r="L56" s="22"/>
      <c r="M56" s="16">
        <f t="shared" si="2"/>
        <v>0</v>
      </c>
    </row>
    <row r="57" spans="1:13" s="6" customFormat="1" ht="31.5" customHeight="1" x14ac:dyDescent="0.25">
      <c r="A57" s="21"/>
      <c r="B57" s="4" t="s">
        <v>2</v>
      </c>
      <c r="C57" s="17">
        <f t="shared" si="5"/>
        <v>23302088.229999997</v>
      </c>
      <c r="D57" s="18">
        <f>1023303.34+243582.49+8853560</f>
        <v>10120445.83</v>
      </c>
      <c r="E57" s="18">
        <f>21589453.56+53642.4-21589453.56</f>
        <v>53642.39999999851</v>
      </c>
      <c r="F57" s="18">
        <v>13128000</v>
      </c>
      <c r="G57" s="5">
        <f>G117</f>
        <v>0</v>
      </c>
      <c r="H57" s="5">
        <f>H117</f>
        <v>0</v>
      </c>
      <c r="I57" s="5">
        <f>I117</f>
        <v>0</v>
      </c>
      <c r="J57" s="5">
        <f>J117</f>
        <v>0</v>
      </c>
      <c r="K57" s="5">
        <f>K117</f>
        <v>0</v>
      </c>
      <c r="L57" s="22"/>
      <c r="M57" s="16">
        <f t="shared" si="2"/>
        <v>0</v>
      </c>
    </row>
    <row r="58" spans="1:13" s="6" customFormat="1" ht="22.5" customHeight="1" x14ac:dyDescent="0.25">
      <c r="A58" s="21" t="s">
        <v>60</v>
      </c>
      <c r="B58" s="4" t="s">
        <v>1</v>
      </c>
      <c r="C58" s="17">
        <f t="shared" si="5"/>
        <v>40962273.100000001</v>
      </c>
      <c r="D58" s="17">
        <f t="shared" ref="D58" si="19">D60+D61+D59</f>
        <v>40962273.100000001</v>
      </c>
      <c r="E58" s="17">
        <f t="shared" ref="E58" si="20">E60+E61+E59</f>
        <v>0</v>
      </c>
      <c r="F58" s="17">
        <f t="shared" ref="F58" si="21">F60+F61+F59</f>
        <v>0</v>
      </c>
      <c r="G58" s="5">
        <f t="shared" ref="G58" si="22">G60+G61+G59</f>
        <v>0</v>
      </c>
      <c r="H58" s="5">
        <f t="shared" ref="H58" si="23">H60+H61+H59</f>
        <v>0</v>
      </c>
      <c r="I58" s="5">
        <f t="shared" ref="I58" si="24">I60+I61+I59</f>
        <v>0</v>
      </c>
      <c r="J58" s="5">
        <f t="shared" ref="J58" si="25">J60+J61+J59</f>
        <v>0</v>
      </c>
      <c r="K58" s="5">
        <f t="shared" ref="K58" si="26">K60+K61+K59</f>
        <v>0</v>
      </c>
      <c r="L58" s="22" t="s">
        <v>48</v>
      </c>
      <c r="M58" s="16">
        <f t="shared" si="2"/>
        <v>0</v>
      </c>
    </row>
    <row r="59" spans="1:13" s="6" customFormat="1" ht="45.75" customHeight="1" x14ac:dyDescent="0.25">
      <c r="A59" s="21"/>
      <c r="B59" s="4" t="s">
        <v>22</v>
      </c>
      <c r="C59" s="17">
        <f t="shared" si="5"/>
        <v>11601193.449999999</v>
      </c>
      <c r="D59" s="17">
        <v>11601193.449999999</v>
      </c>
      <c r="E59" s="17">
        <f>1166422.61-1166422.61</f>
        <v>0</v>
      </c>
      <c r="F59" s="17"/>
      <c r="G59" s="5"/>
      <c r="H59" s="5"/>
      <c r="I59" s="5"/>
      <c r="J59" s="5"/>
      <c r="K59" s="5"/>
      <c r="L59" s="22"/>
      <c r="M59" s="16">
        <f t="shared" si="2"/>
        <v>0</v>
      </c>
    </row>
    <row r="60" spans="1:13" s="6" customFormat="1" ht="51" customHeight="1" x14ac:dyDescent="0.25">
      <c r="A60" s="21"/>
      <c r="B60" s="4" t="s">
        <v>12</v>
      </c>
      <c r="C60" s="17">
        <f>SUM(D60:K60)</f>
        <v>18145456.350000001</v>
      </c>
      <c r="D60" s="18">
        <f>18145456.46-0.11</f>
        <v>18145456.350000001</v>
      </c>
      <c r="E60" s="18">
        <f>1824404.61-1824404.61</f>
        <v>0</v>
      </c>
      <c r="F60" s="17"/>
      <c r="G60" s="5"/>
      <c r="H60" s="5"/>
      <c r="I60" s="5"/>
      <c r="J60" s="5"/>
      <c r="K60" s="5"/>
      <c r="L60" s="22"/>
      <c r="M60" s="16">
        <f t="shared" si="2"/>
        <v>0</v>
      </c>
    </row>
    <row r="61" spans="1:13" s="6" customFormat="1" ht="34.5" customHeight="1" x14ac:dyDescent="0.25">
      <c r="A61" s="21"/>
      <c r="B61" s="4" t="s">
        <v>2</v>
      </c>
      <c r="C61" s="17">
        <f>SUM(D61:K61)</f>
        <v>11215623.300000001</v>
      </c>
      <c r="D61" s="18">
        <f>7436662.48+40426.8+3738534.02</f>
        <v>11215623.300000001</v>
      </c>
      <c r="E61" s="18">
        <f>747706.8-747706.8</f>
        <v>0</v>
      </c>
      <c r="F61" s="17"/>
      <c r="G61" s="5"/>
      <c r="H61" s="5"/>
      <c r="I61" s="5"/>
      <c r="J61" s="5"/>
      <c r="K61" s="5"/>
      <c r="L61" s="22"/>
      <c r="M61" s="16">
        <f t="shared" si="2"/>
        <v>0</v>
      </c>
    </row>
    <row r="62" spans="1:13" s="6" customFormat="1" ht="20.25" customHeight="1" x14ac:dyDescent="0.25">
      <c r="A62" s="21" t="s">
        <v>61</v>
      </c>
      <c r="B62" s="4" t="s">
        <v>1</v>
      </c>
      <c r="C62" s="17">
        <f t="shared" ref="C62:C69" si="27">SUM(D62:K62)</f>
        <v>80984683.560000002</v>
      </c>
      <c r="D62" s="17">
        <f t="shared" ref="D62" si="28">D64+D65+D63</f>
        <v>62246624.559999995</v>
      </c>
      <c r="E62" s="17">
        <f t="shared" ref="E62" si="29">E64+E65+E63</f>
        <v>18738059</v>
      </c>
      <c r="F62" s="17">
        <f t="shared" ref="F62" si="30">F64+F65+F63</f>
        <v>0</v>
      </c>
      <c r="G62" s="5">
        <f t="shared" ref="G62" si="31">G64+G65+G63</f>
        <v>0</v>
      </c>
      <c r="H62" s="5">
        <f t="shared" ref="H62" si="32">H64+H65+H63</f>
        <v>0</v>
      </c>
      <c r="I62" s="5">
        <f t="shared" ref="I62" si="33">I64+I65+I63</f>
        <v>0</v>
      </c>
      <c r="J62" s="5">
        <f t="shared" ref="J62" si="34">J64+J65+J63</f>
        <v>0</v>
      </c>
      <c r="K62" s="5">
        <f t="shared" ref="K62" si="35">K64+K65+K63</f>
        <v>0</v>
      </c>
      <c r="L62" s="22" t="s">
        <v>48</v>
      </c>
      <c r="M62" s="16">
        <f t="shared" si="2"/>
        <v>0</v>
      </c>
    </row>
    <row r="63" spans="1:13" s="6" customFormat="1" ht="50.25" customHeight="1" x14ac:dyDescent="0.25">
      <c r="A63" s="21"/>
      <c r="B63" s="4" t="s">
        <v>22</v>
      </c>
      <c r="C63" s="17">
        <f t="shared" si="27"/>
        <v>22740646.859999999</v>
      </c>
      <c r="D63" s="17">
        <v>16894372.399999999</v>
      </c>
      <c r="E63" s="17">
        <f>5876269.84-29995.38</f>
        <v>5846274.46</v>
      </c>
      <c r="F63" s="17"/>
      <c r="G63" s="5"/>
      <c r="H63" s="5"/>
      <c r="I63" s="5"/>
      <c r="J63" s="5"/>
      <c r="K63" s="5"/>
      <c r="L63" s="22"/>
      <c r="M63" s="16">
        <f t="shared" si="2"/>
        <v>0</v>
      </c>
    </row>
    <row r="64" spans="1:13" s="6" customFormat="1" ht="57" customHeight="1" x14ac:dyDescent="0.25">
      <c r="A64" s="21"/>
      <c r="B64" s="4" t="s">
        <v>12</v>
      </c>
      <c r="C64" s="17">
        <f t="shared" si="27"/>
        <v>35568703.560000002</v>
      </c>
      <c r="D64" s="17">
        <f>26424551.65-20.83</f>
        <v>26424530.82</v>
      </c>
      <c r="E64" s="17">
        <f>9191088.74-46916</f>
        <v>9144172.7400000002</v>
      </c>
      <c r="F64" s="17"/>
      <c r="G64" s="5"/>
      <c r="H64" s="5"/>
      <c r="I64" s="5"/>
      <c r="J64" s="5"/>
      <c r="K64" s="5"/>
      <c r="L64" s="22"/>
      <c r="M64" s="16">
        <f t="shared" si="2"/>
        <v>0</v>
      </c>
    </row>
    <row r="65" spans="1:13" s="6" customFormat="1" ht="33.75" customHeight="1" x14ac:dyDescent="0.25">
      <c r="A65" s="21"/>
      <c r="B65" s="4" t="s">
        <v>2</v>
      </c>
      <c r="C65" s="17">
        <f t="shared" si="27"/>
        <v>22675333.140000001</v>
      </c>
      <c r="D65" s="17">
        <f>10829734.73+8331790.13+9799.68-243582.49-20.71</f>
        <v>18927721.34</v>
      </c>
      <c r="E65" s="17">
        <f>3766839.64-19227.84</f>
        <v>3747611.8000000003</v>
      </c>
      <c r="F65" s="17"/>
      <c r="G65" s="5"/>
      <c r="H65" s="5"/>
      <c r="I65" s="5"/>
      <c r="J65" s="5"/>
      <c r="K65" s="5"/>
      <c r="L65" s="22"/>
      <c r="M65" s="16">
        <f t="shared" si="2"/>
        <v>0</v>
      </c>
    </row>
    <row r="66" spans="1:13" s="6" customFormat="1" ht="21.75" customHeight="1" x14ac:dyDescent="0.25">
      <c r="A66" s="21" t="s">
        <v>62</v>
      </c>
      <c r="B66" s="4" t="s">
        <v>1</v>
      </c>
      <c r="C66" s="17">
        <f t="shared" si="27"/>
        <v>150601784.22</v>
      </c>
      <c r="D66" s="17">
        <f t="shared" ref="D66:K66" si="36">D68+D69+D67</f>
        <v>22389858.550000001</v>
      </c>
      <c r="E66" s="17">
        <f t="shared" si="36"/>
        <v>83052675.670000002</v>
      </c>
      <c r="F66" s="17">
        <f t="shared" si="36"/>
        <v>45159250</v>
      </c>
      <c r="G66" s="17">
        <f t="shared" si="36"/>
        <v>0</v>
      </c>
      <c r="H66" s="17">
        <f t="shared" si="36"/>
        <v>0</v>
      </c>
      <c r="I66" s="17">
        <f t="shared" si="36"/>
        <v>0</v>
      </c>
      <c r="J66" s="17">
        <f t="shared" si="36"/>
        <v>0</v>
      </c>
      <c r="K66" s="17">
        <f t="shared" si="36"/>
        <v>0</v>
      </c>
      <c r="L66" s="22" t="s">
        <v>48</v>
      </c>
      <c r="M66" s="16">
        <f t="shared" si="2"/>
        <v>0</v>
      </c>
    </row>
    <row r="67" spans="1:13" s="6" customFormat="1" ht="49.5" customHeight="1" x14ac:dyDescent="0.25">
      <c r="A67" s="21"/>
      <c r="B67" s="4" t="s">
        <v>22</v>
      </c>
      <c r="C67" s="17">
        <f t="shared" si="27"/>
        <v>32339015.98</v>
      </c>
      <c r="D67" s="17">
        <v>6426580.9500000002</v>
      </c>
      <c r="E67" s="17">
        <v>25912435.030000001</v>
      </c>
      <c r="F67" s="19"/>
      <c r="G67" s="17"/>
      <c r="H67" s="17"/>
      <c r="I67" s="17"/>
      <c r="J67" s="17"/>
      <c r="K67" s="17"/>
      <c r="L67" s="22"/>
      <c r="M67" s="16">
        <f t="shared" si="2"/>
        <v>0</v>
      </c>
    </row>
    <row r="68" spans="1:13" s="6" customFormat="1" ht="49.5" customHeight="1" x14ac:dyDescent="0.25">
      <c r="A68" s="21"/>
      <c r="B68" s="4" t="s">
        <v>12</v>
      </c>
      <c r="C68" s="17">
        <f t="shared" si="27"/>
        <v>82612786.900000006</v>
      </c>
      <c r="D68" s="18">
        <f>10051831.75-0.35</f>
        <v>10051831.4</v>
      </c>
      <c r="E68" s="17">
        <v>40529705.5</v>
      </c>
      <c r="F68" s="18">
        <v>32031250</v>
      </c>
      <c r="G68" s="17"/>
      <c r="H68" s="17"/>
      <c r="I68" s="17"/>
      <c r="J68" s="17"/>
      <c r="K68" s="17"/>
      <c r="L68" s="22"/>
      <c r="M68" s="16">
        <f t="shared" si="2"/>
        <v>0</v>
      </c>
    </row>
    <row r="69" spans="1:13" s="6" customFormat="1" ht="33.75" customHeight="1" x14ac:dyDescent="0.25">
      <c r="A69" s="21"/>
      <c r="B69" s="4" t="s">
        <v>2</v>
      </c>
      <c r="C69" s="17">
        <f t="shared" si="27"/>
        <v>35649981.340000004</v>
      </c>
      <c r="D69" s="18">
        <f>4119603.17+4601178.86+21252+17388-442008.01-2405967.22-0.6</f>
        <v>5911446.2000000011</v>
      </c>
      <c r="E69" s="17">
        <v>16610535.140000001</v>
      </c>
      <c r="F69" s="18">
        <v>13128000</v>
      </c>
      <c r="G69" s="17"/>
      <c r="H69" s="17"/>
      <c r="I69" s="17"/>
      <c r="J69" s="17"/>
      <c r="K69" s="17"/>
      <c r="L69" s="22"/>
      <c r="M69" s="16">
        <f t="shared" si="2"/>
        <v>0</v>
      </c>
    </row>
    <row r="70" spans="1:13" s="6" customFormat="1" ht="21" customHeight="1" x14ac:dyDescent="0.25">
      <c r="A70" s="21" t="s">
        <v>63</v>
      </c>
      <c r="B70" s="4" t="s">
        <v>1</v>
      </c>
      <c r="C70" s="17">
        <f>SUM(D70:K70)</f>
        <v>0</v>
      </c>
      <c r="D70" s="17">
        <f t="shared" ref="D70:K70" si="37">D72+D73+D71</f>
        <v>0</v>
      </c>
      <c r="E70" s="17">
        <f t="shared" si="37"/>
        <v>0</v>
      </c>
      <c r="F70" s="17">
        <f t="shared" si="37"/>
        <v>0</v>
      </c>
      <c r="G70" s="17">
        <f t="shared" si="37"/>
        <v>0</v>
      </c>
      <c r="H70" s="17">
        <f t="shared" si="37"/>
        <v>0</v>
      </c>
      <c r="I70" s="17">
        <f t="shared" si="37"/>
        <v>0</v>
      </c>
      <c r="J70" s="17">
        <f t="shared" si="37"/>
        <v>0</v>
      </c>
      <c r="K70" s="17">
        <f t="shared" si="37"/>
        <v>0</v>
      </c>
      <c r="L70" s="22" t="s">
        <v>48</v>
      </c>
      <c r="M70" s="16">
        <f t="shared" si="2"/>
        <v>0</v>
      </c>
    </row>
    <row r="71" spans="1:13" s="6" customFormat="1" ht="48" customHeight="1" x14ac:dyDescent="0.25">
      <c r="A71" s="21"/>
      <c r="B71" s="4" t="s">
        <v>22</v>
      </c>
      <c r="C71" s="17">
        <f t="shared" ref="C71:C81" si="38">SUM(D71:K71)</f>
        <v>0</v>
      </c>
      <c r="D71" s="17"/>
      <c r="E71" s="17"/>
      <c r="F71" s="19"/>
      <c r="G71" s="17"/>
      <c r="H71" s="17"/>
      <c r="I71" s="17"/>
      <c r="J71" s="17"/>
      <c r="K71" s="17"/>
      <c r="L71" s="22"/>
      <c r="M71" s="16">
        <f t="shared" si="2"/>
        <v>0</v>
      </c>
    </row>
    <row r="72" spans="1:13" s="6" customFormat="1" ht="49.5" customHeight="1" x14ac:dyDescent="0.25">
      <c r="A72" s="21"/>
      <c r="B72" s="4" t="s">
        <v>12</v>
      </c>
      <c r="C72" s="17">
        <f t="shared" si="38"/>
        <v>0</v>
      </c>
      <c r="D72" s="18"/>
      <c r="E72" s="17"/>
      <c r="F72" s="18"/>
      <c r="G72" s="17"/>
      <c r="H72" s="17"/>
      <c r="I72" s="17"/>
      <c r="J72" s="17"/>
      <c r="K72" s="17"/>
      <c r="L72" s="22"/>
      <c r="M72" s="16">
        <f t="shared" si="2"/>
        <v>0</v>
      </c>
    </row>
    <row r="73" spans="1:13" s="6" customFormat="1" ht="33" customHeight="1" x14ac:dyDescent="0.25">
      <c r="A73" s="21"/>
      <c r="B73" s="4" t="s">
        <v>2</v>
      </c>
      <c r="C73" s="17">
        <f t="shared" si="38"/>
        <v>0</v>
      </c>
      <c r="D73" s="18"/>
      <c r="E73" s="17"/>
      <c r="F73" s="18"/>
      <c r="G73" s="17"/>
      <c r="H73" s="17"/>
      <c r="I73" s="17"/>
      <c r="J73" s="17"/>
      <c r="K73" s="17"/>
      <c r="L73" s="22"/>
      <c r="M73" s="16">
        <f t="shared" si="2"/>
        <v>0</v>
      </c>
    </row>
    <row r="74" spans="1:13" s="6" customFormat="1" ht="20.25" customHeight="1" x14ac:dyDescent="0.25">
      <c r="A74" s="21" t="s">
        <v>64</v>
      </c>
      <c r="B74" s="4" t="s">
        <v>1</v>
      </c>
      <c r="C74" s="17">
        <f t="shared" si="38"/>
        <v>178166.45</v>
      </c>
      <c r="D74" s="17">
        <f t="shared" ref="D74:K74" si="39">D76+D77+D75</f>
        <v>178166.45</v>
      </c>
      <c r="E74" s="17">
        <f t="shared" si="39"/>
        <v>0</v>
      </c>
      <c r="F74" s="17">
        <f t="shared" si="39"/>
        <v>0</v>
      </c>
      <c r="G74" s="17">
        <f t="shared" si="39"/>
        <v>0</v>
      </c>
      <c r="H74" s="17">
        <f t="shared" si="39"/>
        <v>0</v>
      </c>
      <c r="I74" s="17">
        <f t="shared" si="39"/>
        <v>0</v>
      </c>
      <c r="J74" s="17">
        <f t="shared" si="39"/>
        <v>0</v>
      </c>
      <c r="K74" s="17">
        <f t="shared" si="39"/>
        <v>0</v>
      </c>
      <c r="L74" s="22" t="s">
        <v>48</v>
      </c>
      <c r="M74" s="16">
        <f t="shared" si="2"/>
        <v>0</v>
      </c>
    </row>
    <row r="75" spans="1:13" s="6" customFormat="1" ht="48.75" customHeight="1" x14ac:dyDescent="0.25">
      <c r="A75" s="21"/>
      <c r="B75" s="4" t="s">
        <v>22</v>
      </c>
      <c r="C75" s="17">
        <f t="shared" si="38"/>
        <v>0</v>
      </c>
      <c r="D75" s="17"/>
      <c r="E75" s="17"/>
      <c r="F75" s="19"/>
      <c r="G75" s="17"/>
      <c r="H75" s="17"/>
      <c r="I75" s="17"/>
      <c r="J75" s="17"/>
      <c r="K75" s="17"/>
      <c r="L75" s="22"/>
      <c r="M75" s="16">
        <f t="shared" si="2"/>
        <v>0</v>
      </c>
    </row>
    <row r="76" spans="1:13" s="6" customFormat="1" ht="50.25" customHeight="1" x14ac:dyDescent="0.25">
      <c r="A76" s="21"/>
      <c r="B76" s="4" t="s">
        <v>12</v>
      </c>
      <c r="C76" s="17">
        <f t="shared" si="38"/>
        <v>0</v>
      </c>
      <c r="D76" s="18"/>
      <c r="E76" s="17"/>
      <c r="F76" s="18"/>
      <c r="G76" s="17"/>
      <c r="H76" s="17"/>
      <c r="I76" s="17"/>
      <c r="J76" s="17"/>
      <c r="K76" s="17"/>
      <c r="L76" s="22"/>
      <c r="M76" s="16">
        <f t="shared" si="2"/>
        <v>0</v>
      </c>
    </row>
    <row r="77" spans="1:13" s="6" customFormat="1" ht="35.25" customHeight="1" x14ac:dyDescent="0.25">
      <c r="A77" s="21"/>
      <c r="B77" s="4" t="s">
        <v>2</v>
      </c>
      <c r="C77" s="17">
        <f t="shared" si="38"/>
        <v>178166.45</v>
      </c>
      <c r="D77" s="18">
        <v>178166.45</v>
      </c>
      <c r="E77" s="17"/>
      <c r="F77" s="18"/>
      <c r="G77" s="17"/>
      <c r="H77" s="17"/>
      <c r="I77" s="17"/>
      <c r="J77" s="17"/>
      <c r="K77" s="17"/>
      <c r="L77" s="22"/>
      <c r="M77" s="16">
        <f t="shared" si="2"/>
        <v>0</v>
      </c>
    </row>
    <row r="78" spans="1:13" s="6" customFormat="1" ht="22.5" customHeight="1" x14ac:dyDescent="0.25">
      <c r="A78" s="21" t="s">
        <v>70</v>
      </c>
      <c r="B78" s="4" t="s">
        <v>1</v>
      </c>
      <c r="C78" s="17">
        <f t="shared" si="38"/>
        <v>590904.78</v>
      </c>
      <c r="D78" s="17">
        <f t="shared" ref="D78:K78" si="40">D80+D81+D79</f>
        <v>590904.78</v>
      </c>
      <c r="E78" s="17">
        <f t="shared" si="40"/>
        <v>0</v>
      </c>
      <c r="F78" s="17">
        <f t="shared" si="40"/>
        <v>0</v>
      </c>
      <c r="G78" s="17">
        <f t="shared" si="40"/>
        <v>0</v>
      </c>
      <c r="H78" s="17">
        <f t="shared" si="40"/>
        <v>0</v>
      </c>
      <c r="I78" s="17">
        <f t="shared" si="40"/>
        <v>0</v>
      </c>
      <c r="J78" s="17">
        <f t="shared" si="40"/>
        <v>0</v>
      </c>
      <c r="K78" s="17">
        <f t="shared" si="40"/>
        <v>0</v>
      </c>
      <c r="L78" s="22" t="s">
        <v>48</v>
      </c>
      <c r="M78" s="16"/>
    </row>
    <row r="79" spans="1:13" s="6" customFormat="1" ht="48.75" customHeight="1" x14ac:dyDescent="0.25">
      <c r="A79" s="21"/>
      <c r="B79" s="4" t="s">
        <v>22</v>
      </c>
      <c r="C79" s="17">
        <f t="shared" si="38"/>
        <v>0</v>
      </c>
      <c r="D79" s="17"/>
      <c r="E79" s="17"/>
      <c r="F79" s="19"/>
      <c r="G79" s="17"/>
      <c r="H79" s="17"/>
      <c r="I79" s="17"/>
      <c r="J79" s="17"/>
      <c r="K79" s="17"/>
      <c r="L79" s="22"/>
      <c r="M79" s="16"/>
    </row>
    <row r="80" spans="1:13" s="6" customFormat="1" ht="48.75" customHeight="1" x14ac:dyDescent="0.25">
      <c r="A80" s="21"/>
      <c r="B80" s="4" t="s">
        <v>12</v>
      </c>
      <c r="C80" s="17">
        <f t="shared" si="38"/>
        <v>0</v>
      </c>
      <c r="D80" s="18"/>
      <c r="E80" s="17"/>
      <c r="F80" s="18"/>
      <c r="G80" s="17"/>
      <c r="H80" s="17"/>
      <c r="I80" s="17"/>
      <c r="J80" s="17"/>
      <c r="K80" s="17"/>
      <c r="L80" s="22"/>
      <c r="M80" s="16"/>
    </row>
    <row r="81" spans="1:13" s="6" customFormat="1" ht="35.25" customHeight="1" x14ac:dyDescent="0.25">
      <c r="A81" s="21"/>
      <c r="B81" s="4" t="s">
        <v>2</v>
      </c>
      <c r="C81" s="17">
        <f t="shared" si="38"/>
        <v>590904.78</v>
      </c>
      <c r="D81" s="18">
        <v>590904.78</v>
      </c>
      <c r="E81" s="17"/>
      <c r="F81" s="18"/>
      <c r="G81" s="17"/>
      <c r="H81" s="17"/>
      <c r="I81" s="17"/>
      <c r="J81" s="17"/>
      <c r="K81" s="17"/>
      <c r="L81" s="22"/>
      <c r="M81" s="16"/>
    </row>
    <row r="82" spans="1:13" s="6" customFormat="1" ht="20.25" customHeight="1" x14ac:dyDescent="0.25">
      <c r="A82" s="21" t="s">
        <v>79</v>
      </c>
      <c r="B82" s="4" t="s">
        <v>1</v>
      </c>
      <c r="C82" s="17">
        <f>SUM(D82:K82)</f>
        <v>28728165.329999998</v>
      </c>
      <c r="D82" s="17">
        <f t="shared" ref="D82:K82" si="41">D84+D85+D83</f>
        <v>0</v>
      </c>
      <c r="E82" s="17">
        <f t="shared" si="41"/>
        <v>28728165.329999998</v>
      </c>
      <c r="F82" s="17">
        <f t="shared" si="41"/>
        <v>0</v>
      </c>
      <c r="G82" s="17">
        <f t="shared" si="41"/>
        <v>0</v>
      </c>
      <c r="H82" s="17">
        <f t="shared" si="41"/>
        <v>0</v>
      </c>
      <c r="I82" s="17">
        <f t="shared" si="41"/>
        <v>0</v>
      </c>
      <c r="J82" s="17">
        <f t="shared" si="41"/>
        <v>0</v>
      </c>
      <c r="K82" s="17">
        <f t="shared" si="41"/>
        <v>0</v>
      </c>
      <c r="L82" s="22" t="s">
        <v>48</v>
      </c>
      <c r="M82" s="16"/>
    </row>
    <row r="83" spans="1:13" s="6" customFormat="1" ht="45.75" customHeight="1" x14ac:dyDescent="0.25">
      <c r="A83" s="21"/>
      <c r="B83" s="4" t="s">
        <v>22</v>
      </c>
      <c r="C83" s="17">
        <f t="shared" ref="C83:C90" si="42">SUM(D83:K83)</f>
        <v>8963090.5099999998</v>
      </c>
      <c r="D83" s="17"/>
      <c r="E83" s="17">
        <v>8963090.5099999998</v>
      </c>
      <c r="F83" s="19"/>
      <c r="G83" s="17"/>
      <c r="H83" s="17"/>
      <c r="I83" s="17"/>
      <c r="J83" s="17"/>
      <c r="K83" s="17"/>
      <c r="L83" s="22"/>
      <c r="M83" s="16"/>
    </row>
    <row r="84" spans="1:13" s="6" customFormat="1" ht="45.75" customHeight="1" x14ac:dyDescent="0.25">
      <c r="A84" s="21"/>
      <c r="B84" s="4" t="s">
        <v>12</v>
      </c>
      <c r="C84" s="17">
        <f t="shared" si="42"/>
        <v>14019221.76</v>
      </c>
      <c r="D84" s="18"/>
      <c r="E84" s="17">
        <v>14019221.76</v>
      </c>
      <c r="F84" s="18"/>
      <c r="G84" s="17"/>
      <c r="H84" s="17"/>
      <c r="I84" s="17"/>
      <c r="J84" s="17"/>
      <c r="K84" s="17"/>
      <c r="L84" s="22"/>
      <c r="M84" s="16"/>
    </row>
    <row r="85" spans="1:13" s="6" customFormat="1" ht="34.5" customHeight="1" x14ac:dyDescent="0.25">
      <c r="A85" s="21"/>
      <c r="B85" s="4" t="s">
        <v>2</v>
      </c>
      <c r="C85" s="17">
        <f t="shared" si="42"/>
        <v>5745853.0599999996</v>
      </c>
      <c r="D85" s="18"/>
      <c r="E85" s="17">
        <v>5745853.0599999996</v>
      </c>
      <c r="F85" s="18"/>
      <c r="G85" s="17"/>
      <c r="H85" s="17"/>
      <c r="I85" s="17"/>
      <c r="J85" s="17"/>
      <c r="K85" s="17"/>
      <c r="L85" s="22"/>
      <c r="M85" s="16"/>
    </row>
    <row r="86" spans="1:13" s="6" customFormat="1" ht="19.5" customHeight="1" x14ac:dyDescent="0.25">
      <c r="A86" s="21" t="s">
        <v>57</v>
      </c>
      <c r="B86" s="4" t="s">
        <v>1</v>
      </c>
      <c r="C86" s="17">
        <f t="shared" si="42"/>
        <v>15151210.09</v>
      </c>
      <c r="D86" s="17">
        <f>D88+D89+D87+D90</f>
        <v>15151210.09</v>
      </c>
      <c r="E86" s="17">
        <f t="shared" ref="E86:K86" si="43">E88+E89+E87</f>
        <v>0</v>
      </c>
      <c r="F86" s="17">
        <f t="shared" si="43"/>
        <v>0</v>
      </c>
      <c r="G86" s="17">
        <f t="shared" si="43"/>
        <v>0</v>
      </c>
      <c r="H86" s="17">
        <f t="shared" si="43"/>
        <v>0</v>
      </c>
      <c r="I86" s="17">
        <f t="shared" si="43"/>
        <v>0</v>
      </c>
      <c r="J86" s="17">
        <f t="shared" si="43"/>
        <v>0</v>
      </c>
      <c r="K86" s="17">
        <f t="shared" si="43"/>
        <v>0</v>
      </c>
      <c r="L86" s="22" t="s">
        <v>48</v>
      </c>
      <c r="M86" s="16">
        <f t="shared" si="2"/>
        <v>0</v>
      </c>
    </row>
    <row r="87" spans="1:13" s="6" customFormat="1" ht="45.75" customHeight="1" x14ac:dyDescent="0.25">
      <c r="A87" s="21"/>
      <c r="B87" s="4" t="s">
        <v>22</v>
      </c>
      <c r="C87" s="17">
        <f t="shared" si="42"/>
        <v>0</v>
      </c>
      <c r="D87" s="17">
        <f t="shared" ref="D87" si="44">D92+D96+D101</f>
        <v>0</v>
      </c>
      <c r="E87" s="17"/>
      <c r="F87" s="19"/>
      <c r="G87" s="17"/>
      <c r="H87" s="17"/>
      <c r="I87" s="17"/>
      <c r="J87" s="17"/>
      <c r="K87" s="17"/>
      <c r="L87" s="22"/>
      <c r="M87" s="16">
        <f t="shared" si="2"/>
        <v>0</v>
      </c>
    </row>
    <row r="88" spans="1:13" s="6" customFormat="1" ht="47.25" customHeight="1" x14ac:dyDescent="0.25">
      <c r="A88" s="21"/>
      <c r="B88" s="4" t="s">
        <v>12</v>
      </c>
      <c r="C88" s="17">
        <f t="shared" si="42"/>
        <v>7933300</v>
      </c>
      <c r="D88" s="17">
        <f>D93+D97+D102</f>
        <v>7933300</v>
      </c>
      <c r="E88" s="17"/>
      <c r="F88" s="18"/>
      <c r="G88" s="17"/>
      <c r="H88" s="17"/>
      <c r="I88" s="17"/>
      <c r="J88" s="17"/>
      <c r="K88" s="17"/>
      <c r="L88" s="22"/>
      <c r="M88" s="16">
        <f t="shared" si="2"/>
        <v>0</v>
      </c>
    </row>
    <row r="89" spans="1:13" s="6" customFormat="1" ht="31.5" customHeight="1" x14ac:dyDescent="0.25">
      <c r="A89" s="21"/>
      <c r="B89" s="4" t="s">
        <v>2</v>
      </c>
      <c r="C89" s="17">
        <f t="shared" si="42"/>
        <v>7217910.0899999999</v>
      </c>
      <c r="D89" s="17">
        <f>D94+D98+D103</f>
        <v>7217910.0899999999</v>
      </c>
      <c r="E89" s="17">
        <f t="shared" ref="E89:K89" si="45">E94</f>
        <v>0</v>
      </c>
      <c r="F89" s="17">
        <f t="shared" si="45"/>
        <v>0</v>
      </c>
      <c r="G89" s="17">
        <f t="shared" si="45"/>
        <v>0</v>
      </c>
      <c r="H89" s="17">
        <f t="shared" si="45"/>
        <v>0</v>
      </c>
      <c r="I89" s="17">
        <f t="shared" si="45"/>
        <v>0</v>
      </c>
      <c r="J89" s="17">
        <f t="shared" si="45"/>
        <v>0</v>
      </c>
      <c r="K89" s="17">
        <f t="shared" si="45"/>
        <v>0</v>
      </c>
      <c r="L89" s="22"/>
      <c r="M89" s="16">
        <f t="shared" si="2"/>
        <v>0</v>
      </c>
    </row>
    <row r="90" spans="1:13" s="6" customFormat="1" ht="81.75" customHeight="1" x14ac:dyDescent="0.25">
      <c r="A90" s="21"/>
      <c r="B90" s="4" t="s">
        <v>42</v>
      </c>
      <c r="C90" s="17">
        <f t="shared" si="42"/>
        <v>0</v>
      </c>
      <c r="D90" s="17">
        <f>D99</f>
        <v>0</v>
      </c>
      <c r="E90" s="17"/>
      <c r="F90" s="17"/>
      <c r="G90" s="17"/>
      <c r="H90" s="17"/>
      <c r="I90" s="17"/>
      <c r="J90" s="17"/>
      <c r="K90" s="17"/>
      <c r="L90" s="20"/>
      <c r="M90" s="16"/>
    </row>
    <row r="91" spans="1:13" s="6" customFormat="1" ht="19.5" customHeight="1" x14ac:dyDescent="0.25">
      <c r="A91" s="21" t="s">
        <v>58</v>
      </c>
      <c r="B91" s="4" t="s">
        <v>1</v>
      </c>
      <c r="C91" s="17">
        <f>SUM(D91:K91)</f>
        <v>8511210.0899999999</v>
      </c>
      <c r="D91" s="17">
        <f t="shared" ref="D91:K91" si="46">D93+D94+D92</f>
        <v>8511210.0899999999</v>
      </c>
      <c r="E91" s="17">
        <f t="shared" si="46"/>
        <v>0</v>
      </c>
      <c r="F91" s="17">
        <f t="shared" si="46"/>
        <v>0</v>
      </c>
      <c r="G91" s="17">
        <f t="shared" si="46"/>
        <v>0</v>
      </c>
      <c r="H91" s="17">
        <f t="shared" si="46"/>
        <v>0</v>
      </c>
      <c r="I91" s="17">
        <f t="shared" si="46"/>
        <v>0</v>
      </c>
      <c r="J91" s="17">
        <f t="shared" si="46"/>
        <v>0</v>
      </c>
      <c r="K91" s="17">
        <f t="shared" si="46"/>
        <v>0</v>
      </c>
      <c r="L91" s="22" t="s">
        <v>48</v>
      </c>
      <c r="M91" s="16">
        <f t="shared" si="2"/>
        <v>0</v>
      </c>
    </row>
    <row r="92" spans="1:13" s="6" customFormat="1" ht="51" customHeight="1" x14ac:dyDescent="0.25">
      <c r="A92" s="21"/>
      <c r="B92" s="4" t="s">
        <v>22</v>
      </c>
      <c r="C92" s="17">
        <f t="shared" ref="C92:C101" si="47">SUM(D92:K92)</f>
        <v>0</v>
      </c>
      <c r="D92" s="17"/>
      <c r="E92" s="17"/>
      <c r="F92" s="19"/>
      <c r="G92" s="17"/>
      <c r="H92" s="17"/>
      <c r="I92" s="17"/>
      <c r="J92" s="17"/>
      <c r="K92" s="17"/>
      <c r="L92" s="22"/>
      <c r="M92" s="16">
        <f t="shared" si="2"/>
        <v>0</v>
      </c>
    </row>
    <row r="93" spans="1:13" s="6" customFormat="1" ht="45.75" customHeight="1" x14ac:dyDescent="0.25">
      <c r="A93" s="21"/>
      <c r="B93" s="4" t="s">
        <v>12</v>
      </c>
      <c r="C93" s="17">
        <f t="shared" si="47"/>
        <v>3285300</v>
      </c>
      <c r="D93" s="18">
        <v>3285300</v>
      </c>
      <c r="E93" s="17"/>
      <c r="F93" s="18"/>
      <c r="G93" s="17"/>
      <c r="H93" s="17"/>
      <c r="I93" s="17"/>
      <c r="J93" s="17"/>
      <c r="K93" s="17"/>
      <c r="L93" s="22"/>
      <c r="M93" s="16">
        <f t="shared" si="2"/>
        <v>0</v>
      </c>
    </row>
    <row r="94" spans="1:13" s="6" customFormat="1" ht="31.5" customHeight="1" x14ac:dyDescent="0.25">
      <c r="A94" s="21"/>
      <c r="B94" s="4" t="s">
        <v>2</v>
      </c>
      <c r="C94" s="17">
        <f t="shared" si="47"/>
        <v>5225910.09</v>
      </c>
      <c r="D94" s="18">
        <f>1407980+6+3817924.09</f>
        <v>5225910.09</v>
      </c>
      <c r="E94" s="17"/>
      <c r="F94" s="18"/>
      <c r="G94" s="17"/>
      <c r="H94" s="17"/>
      <c r="I94" s="17"/>
      <c r="J94" s="17"/>
      <c r="K94" s="17"/>
      <c r="L94" s="22"/>
      <c r="M94" s="16">
        <f t="shared" si="2"/>
        <v>0</v>
      </c>
    </row>
    <row r="95" spans="1:13" s="6" customFormat="1" ht="19.5" customHeight="1" x14ac:dyDescent="0.25">
      <c r="A95" s="21" t="s">
        <v>66</v>
      </c>
      <c r="B95" s="4" t="s">
        <v>1</v>
      </c>
      <c r="C95" s="17">
        <f t="shared" si="47"/>
        <v>6440000</v>
      </c>
      <c r="D95" s="17">
        <f>D97+D98+D96+D99</f>
        <v>6440000</v>
      </c>
      <c r="E95" s="17">
        <f t="shared" ref="E95:K95" si="48">E97+E98+E96</f>
        <v>0</v>
      </c>
      <c r="F95" s="17">
        <f t="shared" si="48"/>
        <v>0</v>
      </c>
      <c r="G95" s="17">
        <f t="shared" si="48"/>
        <v>0</v>
      </c>
      <c r="H95" s="17">
        <f t="shared" si="48"/>
        <v>0</v>
      </c>
      <c r="I95" s="17">
        <f t="shared" si="48"/>
        <v>0</v>
      </c>
      <c r="J95" s="17">
        <f t="shared" si="48"/>
        <v>0</v>
      </c>
      <c r="K95" s="17">
        <f t="shared" si="48"/>
        <v>0</v>
      </c>
      <c r="L95" s="22" t="s">
        <v>49</v>
      </c>
      <c r="M95" s="16"/>
    </row>
    <row r="96" spans="1:13" s="6" customFormat="1" ht="51" customHeight="1" x14ac:dyDescent="0.25">
      <c r="A96" s="21"/>
      <c r="B96" s="4" t="s">
        <v>22</v>
      </c>
      <c r="C96" s="17">
        <f t="shared" si="47"/>
        <v>0</v>
      </c>
      <c r="D96" s="17"/>
      <c r="E96" s="17"/>
      <c r="F96" s="19"/>
      <c r="G96" s="17"/>
      <c r="H96" s="17"/>
      <c r="I96" s="17"/>
      <c r="J96" s="17"/>
      <c r="K96" s="17"/>
      <c r="L96" s="22"/>
      <c r="M96" s="16"/>
    </row>
    <row r="97" spans="1:13" s="6" customFormat="1" ht="51" customHeight="1" x14ac:dyDescent="0.25">
      <c r="A97" s="21"/>
      <c r="B97" s="4" t="s">
        <v>12</v>
      </c>
      <c r="C97" s="17">
        <f t="shared" si="47"/>
        <v>4508000</v>
      </c>
      <c r="D97" s="18">
        <f>4648000-140000</f>
        <v>4508000</v>
      </c>
      <c r="E97" s="17"/>
      <c r="F97" s="18"/>
      <c r="G97" s="17"/>
      <c r="H97" s="17"/>
      <c r="I97" s="17"/>
      <c r="J97" s="17"/>
      <c r="K97" s="17"/>
      <c r="L97" s="22"/>
      <c r="M97" s="16"/>
    </row>
    <row r="98" spans="1:13" s="6" customFormat="1" ht="31.5" customHeight="1" x14ac:dyDescent="0.25">
      <c r="A98" s="21"/>
      <c r="B98" s="4" t="s">
        <v>2</v>
      </c>
      <c r="C98" s="17">
        <f t="shared" si="47"/>
        <v>1932000</v>
      </c>
      <c r="D98" s="17">
        <f>1787000+145000</f>
        <v>1932000</v>
      </c>
      <c r="E98" s="17"/>
      <c r="F98" s="18"/>
      <c r="G98" s="17"/>
      <c r="H98" s="17"/>
      <c r="I98" s="17"/>
      <c r="J98" s="17"/>
      <c r="K98" s="17"/>
      <c r="L98" s="22"/>
      <c r="M98" s="16"/>
    </row>
    <row r="99" spans="1:13" s="6" customFormat="1" ht="80.25" customHeight="1" x14ac:dyDescent="0.25">
      <c r="A99" s="21"/>
      <c r="B99" s="4" t="s">
        <v>42</v>
      </c>
      <c r="C99" s="17">
        <f t="shared" si="47"/>
        <v>0</v>
      </c>
      <c r="D99" s="17"/>
      <c r="E99" s="17"/>
      <c r="F99" s="18"/>
      <c r="G99" s="17"/>
      <c r="H99" s="17"/>
      <c r="I99" s="17"/>
      <c r="J99" s="17"/>
      <c r="K99" s="17"/>
      <c r="L99" s="22"/>
      <c r="M99" s="16"/>
    </row>
    <row r="100" spans="1:13" s="6" customFormat="1" ht="23.25" customHeight="1" x14ac:dyDescent="0.25">
      <c r="A100" s="21" t="s">
        <v>67</v>
      </c>
      <c r="B100" s="4" t="s">
        <v>1</v>
      </c>
      <c r="C100" s="17">
        <f t="shared" si="47"/>
        <v>200000</v>
      </c>
      <c r="D100" s="17">
        <f t="shared" ref="D100:K100" si="49">D102+D103+D101</f>
        <v>200000</v>
      </c>
      <c r="E100" s="17">
        <f t="shared" si="49"/>
        <v>0</v>
      </c>
      <c r="F100" s="17">
        <f t="shared" si="49"/>
        <v>0</v>
      </c>
      <c r="G100" s="17">
        <f t="shared" si="49"/>
        <v>0</v>
      </c>
      <c r="H100" s="17">
        <f t="shared" si="49"/>
        <v>0</v>
      </c>
      <c r="I100" s="17">
        <f t="shared" si="49"/>
        <v>0</v>
      </c>
      <c r="J100" s="17">
        <f t="shared" si="49"/>
        <v>0</v>
      </c>
      <c r="K100" s="17">
        <f t="shared" si="49"/>
        <v>0</v>
      </c>
      <c r="L100" s="22" t="s">
        <v>78</v>
      </c>
      <c r="M100" s="16"/>
    </row>
    <row r="101" spans="1:13" s="6" customFormat="1" ht="51.75" customHeight="1" x14ac:dyDescent="0.25">
      <c r="A101" s="21"/>
      <c r="B101" s="4" t="s">
        <v>22</v>
      </c>
      <c r="C101" s="17">
        <f t="shared" si="47"/>
        <v>0</v>
      </c>
      <c r="D101" s="17"/>
      <c r="E101" s="17"/>
      <c r="F101" s="19"/>
      <c r="G101" s="17"/>
      <c r="H101" s="17"/>
      <c r="I101" s="17"/>
      <c r="J101" s="17"/>
      <c r="K101" s="17"/>
      <c r="L101" s="22"/>
      <c r="M101" s="16"/>
    </row>
    <row r="102" spans="1:13" s="6" customFormat="1" ht="48" customHeight="1" x14ac:dyDescent="0.25">
      <c r="A102" s="21"/>
      <c r="B102" s="4" t="s">
        <v>12</v>
      </c>
      <c r="C102" s="17">
        <f>SUM(D102:K102)</f>
        <v>140000</v>
      </c>
      <c r="D102" s="18">
        <v>140000</v>
      </c>
      <c r="E102" s="17"/>
      <c r="F102" s="18"/>
      <c r="G102" s="17"/>
      <c r="H102" s="17"/>
      <c r="I102" s="17"/>
      <c r="J102" s="17"/>
      <c r="K102" s="17"/>
      <c r="L102" s="22"/>
      <c r="M102" s="16"/>
    </row>
    <row r="103" spans="1:13" s="6" customFormat="1" ht="33.75" customHeight="1" x14ac:dyDescent="0.25">
      <c r="A103" s="21"/>
      <c r="B103" s="4" t="s">
        <v>2</v>
      </c>
      <c r="C103" s="17">
        <f t="shared" ref="C103:C112" si="50">SUM(D103:K103)</f>
        <v>60000</v>
      </c>
      <c r="D103" s="18">
        <f>200000-140000</f>
        <v>60000</v>
      </c>
      <c r="E103" s="17"/>
      <c r="F103" s="18"/>
      <c r="G103" s="17"/>
      <c r="H103" s="17"/>
      <c r="I103" s="17"/>
      <c r="J103" s="17"/>
      <c r="K103" s="17"/>
      <c r="L103" s="22"/>
      <c r="M103" s="16"/>
    </row>
    <row r="104" spans="1:13" s="6" customFormat="1" ht="22.5" customHeight="1" x14ac:dyDescent="0.25">
      <c r="A104" s="21" t="s">
        <v>75</v>
      </c>
      <c r="B104" s="4" t="s">
        <v>1</v>
      </c>
      <c r="C104" s="17">
        <f t="shared" si="50"/>
        <v>1783330</v>
      </c>
      <c r="D104" s="17">
        <f t="shared" ref="D104:K104" si="51">D106+D107+D105</f>
        <v>1783330</v>
      </c>
      <c r="E104" s="17">
        <f t="shared" si="51"/>
        <v>0</v>
      </c>
      <c r="F104" s="17">
        <f t="shared" si="51"/>
        <v>0</v>
      </c>
      <c r="G104" s="17">
        <f t="shared" si="51"/>
        <v>0</v>
      </c>
      <c r="H104" s="17">
        <f t="shared" si="51"/>
        <v>0</v>
      </c>
      <c r="I104" s="17">
        <f t="shared" si="51"/>
        <v>0</v>
      </c>
      <c r="J104" s="17">
        <f t="shared" si="51"/>
        <v>0</v>
      </c>
      <c r="K104" s="17">
        <f t="shared" si="51"/>
        <v>0</v>
      </c>
      <c r="L104" s="22" t="s">
        <v>49</v>
      </c>
      <c r="M104" s="16"/>
    </row>
    <row r="105" spans="1:13" s="6" customFormat="1" ht="47.25" customHeight="1" x14ac:dyDescent="0.25">
      <c r="A105" s="21"/>
      <c r="B105" s="4" t="s">
        <v>22</v>
      </c>
      <c r="C105" s="17">
        <f t="shared" si="50"/>
        <v>0</v>
      </c>
      <c r="D105" s="17"/>
      <c r="E105" s="17"/>
      <c r="F105" s="19"/>
      <c r="G105" s="17"/>
      <c r="H105" s="17"/>
      <c r="I105" s="17"/>
      <c r="J105" s="17"/>
      <c r="K105" s="17"/>
      <c r="L105" s="22"/>
      <c r="M105" s="16"/>
    </row>
    <row r="106" spans="1:13" s="6" customFormat="1" ht="49.5" customHeight="1" x14ac:dyDescent="0.25">
      <c r="A106" s="21"/>
      <c r="B106" s="4" t="s">
        <v>12</v>
      </c>
      <c r="C106" s="17">
        <f t="shared" si="50"/>
        <v>0</v>
      </c>
      <c r="D106" s="18"/>
      <c r="E106" s="17"/>
      <c r="F106" s="18"/>
      <c r="G106" s="17"/>
      <c r="H106" s="17"/>
      <c r="I106" s="17"/>
      <c r="J106" s="17"/>
      <c r="K106" s="17"/>
      <c r="L106" s="22"/>
      <c r="M106" s="16"/>
    </row>
    <row r="107" spans="1:13" s="6" customFormat="1" ht="33.75" customHeight="1" x14ac:dyDescent="0.25">
      <c r="A107" s="21"/>
      <c r="B107" s="4" t="s">
        <v>2</v>
      </c>
      <c r="C107" s="17">
        <f t="shared" si="50"/>
        <v>1783330</v>
      </c>
      <c r="D107" s="18">
        <v>1783330</v>
      </c>
      <c r="E107" s="17"/>
      <c r="F107" s="18"/>
      <c r="G107" s="17"/>
      <c r="H107" s="17"/>
      <c r="I107" s="17"/>
      <c r="J107" s="17"/>
      <c r="K107" s="17"/>
      <c r="L107" s="22"/>
      <c r="M107" s="16"/>
    </row>
    <row r="108" spans="1:13" s="6" customFormat="1" ht="19.5" customHeight="1" x14ac:dyDescent="0.25">
      <c r="A108" s="21" t="s">
        <v>23</v>
      </c>
      <c r="B108" s="4" t="s">
        <v>1</v>
      </c>
      <c r="C108" s="17">
        <f t="shared" si="50"/>
        <v>4152668960.9299998</v>
      </c>
      <c r="D108" s="17">
        <f>D109+D110+D111+D112</f>
        <v>1300137367.02</v>
      </c>
      <c r="E108" s="17">
        <f t="shared" ref="E108:K108" si="52">E109+E110+E111+E112</f>
        <v>1179184943.8099999</v>
      </c>
      <c r="F108" s="17">
        <f t="shared" si="52"/>
        <v>90318500</v>
      </c>
      <c r="G108" s="17">
        <f t="shared" si="52"/>
        <v>296831630.01999998</v>
      </c>
      <c r="H108" s="17">
        <f t="shared" si="52"/>
        <v>306331630.01999998</v>
      </c>
      <c r="I108" s="17">
        <f t="shared" si="52"/>
        <v>316211630.01999998</v>
      </c>
      <c r="J108" s="17">
        <f t="shared" si="52"/>
        <v>326481630.01999998</v>
      </c>
      <c r="K108" s="17">
        <f t="shared" si="52"/>
        <v>337171630.01999998</v>
      </c>
      <c r="L108" s="20" t="s">
        <v>45</v>
      </c>
      <c r="M108" s="16">
        <f t="shared" si="2"/>
        <v>0</v>
      </c>
    </row>
    <row r="109" spans="1:13" s="6" customFormat="1" ht="50.25" customHeight="1" x14ac:dyDescent="0.25">
      <c r="A109" s="21"/>
      <c r="B109" s="4" t="s">
        <v>22</v>
      </c>
      <c r="C109" s="17">
        <f t="shared" si="50"/>
        <v>77240300</v>
      </c>
      <c r="D109" s="17">
        <f t="shared" ref="D109:K109" si="53">D51+D19</f>
        <v>36518500</v>
      </c>
      <c r="E109" s="17">
        <f t="shared" si="53"/>
        <v>40721800</v>
      </c>
      <c r="F109" s="17">
        <f t="shared" si="53"/>
        <v>0</v>
      </c>
      <c r="G109" s="17">
        <f t="shared" si="53"/>
        <v>0</v>
      </c>
      <c r="H109" s="17">
        <f t="shared" si="53"/>
        <v>0</v>
      </c>
      <c r="I109" s="17">
        <f t="shared" si="53"/>
        <v>0</v>
      </c>
      <c r="J109" s="17">
        <f t="shared" si="53"/>
        <v>0</v>
      </c>
      <c r="K109" s="17">
        <f t="shared" si="53"/>
        <v>0</v>
      </c>
      <c r="L109" s="20" t="s">
        <v>45</v>
      </c>
      <c r="M109" s="16">
        <f t="shared" si="2"/>
        <v>0</v>
      </c>
    </row>
    <row r="110" spans="1:13" s="6" customFormat="1" ht="52.5" customHeight="1" x14ac:dyDescent="0.25">
      <c r="A110" s="21"/>
      <c r="B110" s="4" t="s">
        <v>12</v>
      </c>
      <c r="C110" s="17">
        <f t="shared" si="50"/>
        <v>3338586578.6900001</v>
      </c>
      <c r="D110" s="17">
        <f>D52+D20+D88</f>
        <v>956044178.69000006</v>
      </c>
      <c r="E110" s="17">
        <f>E52+E20+E88</f>
        <v>902359900</v>
      </c>
      <c r="F110" s="17">
        <f>F52+F20+F88</f>
        <v>64062500</v>
      </c>
      <c r="G110" s="17">
        <f>G52+G20+G88</f>
        <v>263450000</v>
      </c>
      <c r="H110" s="17">
        <f>H52+H20</f>
        <v>272950000</v>
      </c>
      <c r="I110" s="17">
        <f>I52+I20</f>
        <v>282830000</v>
      </c>
      <c r="J110" s="17">
        <f>J52+J20</f>
        <v>293100000</v>
      </c>
      <c r="K110" s="17">
        <f>K52+K20</f>
        <v>303790000</v>
      </c>
      <c r="L110" s="20" t="s">
        <v>45</v>
      </c>
      <c r="M110" s="16">
        <f t="shared" si="2"/>
        <v>0</v>
      </c>
    </row>
    <row r="111" spans="1:13" s="6" customFormat="1" ht="35.25" customHeight="1" x14ac:dyDescent="0.25">
      <c r="A111" s="21"/>
      <c r="B111" s="4" t="s">
        <v>2</v>
      </c>
      <c r="C111" s="17">
        <f t="shared" si="50"/>
        <v>736842082.23999989</v>
      </c>
      <c r="D111" s="17">
        <f t="shared" ref="D111:K111" si="54">D53+D21+D89+D107</f>
        <v>307574688.32999998</v>
      </c>
      <c r="E111" s="17">
        <f t="shared" si="54"/>
        <v>236103243.81</v>
      </c>
      <c r="F111" s="17">
        <f t="shared" si="54"/>
        <v>26256000</v>
      </c>
      <c r="G111" s="17">
        <f t="shared" si="54"/>
        <v>33381630.02</v>
      </c>
      <c r="H111" s="17">
        <f t="shared" si="54"/>
        <v>33381630.02</v>
      </c>
      <c r="I111" s="17">
        <f t="shared" si="54"/>
        <v>33381630.02</v>
      </c>
      <c r="J111" s="17">
        <f t="shared" si="54"/>
        <v>33381630.02</v>
      </c>
      <c r="K111" s="17">
        <f t="shared" si="54"/>
        <v>33381630.02</v>
      </c>
      <c r="L111" s="20" t="s">
        <v>45</v>
      </c>
      <c r="M111" s="16">
        <f t="shared" si="2"/>
        <v>0</v>
      </c>
    </row>
    <row r="112" spans="1:13" s="6" customFormat="1" ht="81.75" customHeight="1" x14ac:dyDescent="0.25">
      <c r="A112" s="21"/>
      <c r="B112" s="4" t="s">
        <v>42</v>
      </c>
      <c r="C112" s="17">
        <f t="shared" si="50"/>
        <v>0</v>
      </c>
      <c r="D112" s="17">
        <f>D90</f>
        <v>0</v>
      </c>
      <c r="E112" s="5"/>
      <c r="F112" s="5"/>
      <c r="G112" s="5"/>
      <c r="H112" s="5"/>
      <c r="I112" s="5"/>
      <c r="J112" s="5"/>
      <c r="K112" s="5"/>
      <c r="L112" s="20" t="s">
        <v>45</v>
      </c>
      <c r="M112" s="16">
        <f t="shared" ref="M112:M189" si="55">SUM(D112:K112)-C112</f>
        <v>0</v>
      </c>
    </row>
    <row r="113" spans="1:13" s="6" customFormat="1" ht="28.5" customHeight="1" x14ac:dyDescent="0.25">
      <c r="A113" s="21" t="s">
        <v>24</v>
      </c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16">
        <f t="shared" si="55"/>
        <v>0</v>
      </c>
    </row>
    <row r="114" spans="1:13" s="6" customFormat="1" ht="28.5" customHeight="1" x14ac:dyDescent="0.25">
      <c r="A114" s="21" t="s">
        <v>26</v>
      </c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16">
        <f t="shared" si="55"/>
        <v>0</v>
      </c>
    </row>
    <row r="115" spans="1:13" s="6" customFormat="1" ht="18" hidden="1" customHeight="1" x14ac:dyDescent="0.25">
      <c r="A115" s="26"/>
      <c r="B115" s="4"/>
      <c r="C115" s="5"/>
      <c r="D115" s="5"/>
      <c r="E115" s="5"/>
      <c r="F115" s="5"/>
      <c r="G115" s="5"/>
      <c r="H115" s="5"/>
      <c r="I115" s="5"/>
      <c r="J115" s="5"/>
      <c r="K115" s="5"/>
      <c r="L115" s="23"/>
      <c r="M115" s="16">
        <f t="shared" si="55"/>
        <v>0</v>
      </c>
    </row>
    <row r="116" spans="1:13" s="6" customFormat="1" ht="55.5" hidden="1" customHeight="1" x14ac:dyDescent="0.25">
      <c r="A116" s="27"/>
      <c r="B116" s="4"/>
      <c r="C116" s="5"/>
      <c r="D116" s="5"/>
      <c r="E116" s="5"/>
      <c r="F116" s="5"/>
      <c r="G116" s="5"/>
      <c r="H116" s="5"/>
      <c r="I116" s="5"/>
      <c r="J116" s="5"/>
      <c r="K116" s="5"/>
      <c r="L116" s="24"/>
      <c r="M116" s="16">
        <f t="shared" si="55"/>
        <v>0</v>
      </c>
    </row>
    <row r="117" spans="1:13" s="6" customFormat="1" ht="36" hidden="1" customHeight="1" x14ac:dyDescent="0.25">
      <c r="A117" s="28"/>
      <c r="B117" s="4"/>
      <c r="C117" s="5"/>
      <c r="D117" s="5"/>
      <c r="E117" s="5"/>
      <c r="F117" s="5"/>
      <c r="G117" s="5"/>
      <c r="H117" s="5"/>
      <c r="I117" s="5"/>
      <c r="J117" s="5"/>
      <c r="K117" s="5"/>
      <c r="L117" s="25"/>
      <c r="M117" s="16">
        <f t="shared" si="55"/>
        <v>0</v>
      </c>
    </row>
    <row r="118" spans="1:13" s="6" customFormat="1" ht="23.25" customHeight="1" x14ac:dyDescent="0.25">
      <c r="A118" s="21" t="s">
        <v>36</v>
      </c>
      <c r="B118" s="4" t="s">
        <v>1</v>
      </c>
      <c r="C118" s="17">
        <f>SUM(D118:K118)</f>
        <v>275585355.12000006</v>
      </c>
      <c r="D118" s="17">
        <f t="shared" ref="D118" si="56">D120+D121+D119</f>
        <v>123596393.75000003</v>
      </c>
      <c r="E118" s="17">
        <f t="shared" ref="E118" si="57">E120+E121+E119</f>
        <v>21712709.469999999</v>
      </c>
      <c r="F118" s="17">
        <f t="shared" ref="F118" si="58">F120+F121+F119</f>
        <v>21712708.649999999</v>
      </c>
      <c r="G118" s="17">
        <f t="shared" ref="G118" si="59">G120+G121+G119</f>
        <v>21712708.649999999</v>
      </c>
      <c r="H118" s="17">
        <f t="shared" ref="H118" si="60">H120+H121+H119</f>
        <v>21712708.649999999</v>
      </c>
      <c r="I118" s="17">
        <f t="shared" ref="I118" si="61">I120+I121+I119</f>
        <v>21712708.649999999</v>
      </c>
      <c r="J118" s="17">
        <f t="shared" ref="J118" si="62">J120+J121+J119</f>
        <v>21712708.649999999</v>
      </c>
      <c r="K118" s="17">
        <f t="shared" ref="K118" si="63">K120+K121+K119</f>
        <v>21712708.649999999</v>
      </c>
      <c r="L118" s="22"/>
      <c r="M118" s="16">
        <f t="shared" si="55"/>
        <v>0</v>
      </c>
    </row>
    <row r="119" spans="1:13" s="6" customFormat="1" ht="49.5" customHeight="1" x14ac:dyDescent="0.25">
      <c r="A119" s="21"/>
      <c r="B119" s="4" t="s">
        <v>22</v>
      </c>
      <c r="C119" s="17">
        <f t="shared" ref="C119:C150" si="64">SUM(D119:K119)</f>
        <v>0</v>
      </c>
      <c r="D119" s="17"/>
      <c r="E119" s="17"/>
      <c r="F119" s="17"/>
      <c r="G119" s="17"/>
      <c r="H119" s="17"/>
      <c r="I119" s="17"/>
      <c r="J119" s="17"/>
      <c r="K119" s="17"/>
      <c r="L119" s="22"/>
      <c r="M119" s="16">
        <f t="shared" si="55"/>
        <v>0</v>
      </c>
    </row>
    <row r="120" spans="1:13" s="6" customFormat="1" ht="48.75" customHeight="1" x14ac:dyDescent="0.25">
      <c r="A120" s="21"/>
      <c r="B120" s="4" t="s">
        <v>12</v>
      </c>
      <c r="C120" s="17">
        <f t="shared" si="64"/>
        <v>0</v>
      </c>
      <c r="D120" s="17"/>
      <c r="E120" s="17"/>
      <c r="F120" s="17"/>
      <c r="G120" s="17"/>
      <c r="H120" s="17"/>
      <c r="I120" s="17"/>
      <c r="J120" s="17"/>
      <c r="K120" s="17"/>
      <c r="L120" s="22"/>
      <c r="M120" s="16">
        <f t="shared" si="55"/>
        <v>0</v>
      </c>
    </row>
    <row r="121" spans="1:13" s="6" customFormat="1" ht="36.75" customHeight="1" x14ac:dyDescent="0.25">
      <c r="A121" s="21"/>
      <c r="B121" s="4" t="s">
        <v>2</v>
      </c>
      <c r="C121" s="17">
        <f t="shared" si="64"/>
        <v>275585355.12000006</v>
      </c>
      <c r="D121" s="17">
        <f t="shared" ref="D121:K121" si="65">D125+D129</f>
        <v>123596393.75000003</v>
      </c>
      <c r="E121" s="17">
        <f t="shared" si="65"/>
        <v>21712709.469999999</v>
      </c>
      <c r="F121" s="17">
        <f t="shared" si="65"/>
        <v>21712708.649999999</v>
      </c>
      <c r="G121" s="17">
        <f t="shared" si="65"/>
        <v>21712708.649999999</v>
      </c>
      <c r="H121" s="17">
        <f t="shared" si="65"/>
        <v>21712708.649999999</v>
      </c>
      <c r="I121" s="17">
        <f t="shared" si="65"/>
        <v>21712708.649999999</v>
      </c>
      <c r="J121" s="17">
        <f t="shared" si="65"/>
        <v>21712708.649999999</v>
      </c>
      <c r="K121" s="17">
        <f t="shared" si="65"/>
        <v>21712708.649999999</v>
      </c>
      <c r="L121" s="22"/>
      <c r="M121" s="16">
        <f t="shared" si="55"/>
        <v>0</v>
      </c>
    </row>
    <row r="122" spans="1:13" s="6" customFormat="1" ht="19.5" customHeight="1" x14ac:dyDescent="0.25">
      <c r="A122" s="21" t="s">
        <v>27</v>
      </c>
      <c r="B122" s="4" t="s">
        <v>1</v>
      </c>
      <c r="C122" s="17">
        <f t="shared" si="64"/>
        <v>177629828.56999999</v>
      </c>
      <c r="D122" s="17">
        <f t="shared" ref="D122" si="66">D124+D125+D123</f>
        <v>104776553.79000002</v>
      </c>
      <c r="E122" s="17">
        <f t="shared" ref="E122" si="67">E124+E125+E123</f>
        <v>21003678.859999999</v>
      </c>
      <c r="F122" s="17">
        <f t="shared" ref="F122" si="68">F124+F125+F123</f>
        <v>8641599.3200000003</v>
      </c>
      <c r="G122" s="17">
        <f t="shared" ref="G122" si="69">G124+G125+G123</f>
        <v>8641599.3200000003</v>
      </c>
      <c r="H122" s="17">
        <f t="shared" ref="H122" si="70">H124+H125+H123</f>
        <v>8641599.3200000003</v>
      </c>
      <c r="I122" s="17">
        <f t="shared" ref="I122" si="71">I124+I125+I123</f>
        <v>8641599.3200000003</v>
      </c>
      <c r="J122" s="17">
        <f t="shared" ref="J122" si="72">J124+J125+J123</f>
        <v>8641599.3200000003</v>
      </c>
      <c r="K122" s="17">
        <f t="shared" ref="K122" si="73">K124+K125+K123</f>
        <v>8641599.3200000003</v>
      </c>
      <c r="L122" s="22" t="s">
        <v>49</v>
      </c>
      <c r="M122" s="16">
        <f t="shared" si="55"/>
        <v>0</v>
      </c>
    </row>
    <row r="123" spans="1:13" s="6" customFormat="1" ht="50.25" customHeight="1" x14ac:dyDescent="0.25">
      <c r="A123" s="21"/>
      <c r="B123" s="4" t="s">
        <v>22</v>
      </c>
      <c r="C123" s="17">
        <f t="shared" si="64"/>
        <v>0</v>
      </c>
      <c r="D123" s="17"/>
      <c r="E123" s="17"/>
      <c r="F123" s="17"/>
      <c r="G123" s="17"/>
      <c r="H123" s="17"/>
      <c r="I123" s="17"/>
      <c r="J123" s="17"/>
      <c r="K123" s="17"/>
      <c r="L123" s="22"/>
      <c r="M123" s="16">
        <f t="shared" si="55"/>
        <v>0</v>
      </c>
    </row>
    <row r="124" spans="1:13" s="6" customFormat="1" ht="52.5" customHeight="1" x14ac:dyDescent="0.25">
      <c r="A124" s="21"/>
      <c r="B124" s="4" t="s">
        <v>12</v>
      </c>
      <c r="C124" s="17">
        <f t="shared" si="64"/>
        <v>0</v>
      </c>
      <c r="D124" s="17"/>
      <c r="E124" s="17"/>
      <c r="F124" s="17"/>
      <c r="G124" s="17"/>
      <c r="H124" s="17"/>
      <c r="I124" s="17"/>
      <c r="J124" s="17"/>
      <c r="K124" s="17"/>
      <c r="L124" s="22"/>
      <c r="M124" s="16">
        <f t="shared" si="55"/>
        <v>0</v>
      </c>
    </row>
    <row r="125" spans="1:13" s="6" customFormat="1" ht="35.25" customHeight="1" x14ac:dyDescent="0.25">
      <c r="A125" s="21"/>
      <c r="B125" s="4" t="s">
        <v>2</v>
      </c>
      <c r="C125" s="17">
        <f t="shared" si="64"/>
        <v>177629828.56999999</v>
      </c>
      <c r="D125" s="17">
        <f>111758127.81+74464826.99-75514207.91-5932193.1</f>
        <v>104776553.79000002</v>
      </c>
      <c r="E125" s="18">
        <v>21003678.859999999</v>
      </c>
      <c r="F125" s="18">
        <v>8641599.3200000003</v>
      </c>
      <c r="G125" s="18">
        <v>8641599.3200000003</v>
      </c>
      <c r="H125" s="18">
        <v>8641599.3200000003</v>
      </c>
      <c r="I125" s="18">
        <v>8641599.3200000003</v>
      </c>
      <c r="J125" s="18">
        <v>8641599.3200000003</v>
      </c>
      <c r="K125" s="18">
        <v>8641599.3200000003</v>
      </c>
      <c r="L125" s="22"/>
      <c r="M125" s="16">
        <f t="shared" si="55"/>
        <v>0</v>
      </c>
    </row>
    <row r="126" spans="1:13" s="6" customFormat="1" ht="21.75" customHeight="1" x14ac:dyDescent="0.25">
      <c r="A126" s="21" t="s">
        <v>28</v>
      </c>
      <c r="B126" s="4" t="s">
        <v>1</v>
      </c>
      <c r="C126" s="17">
        <f t="shared" si="64"/>
        <v>97955526.549999997</v>
      </c>
      <c r="D126" s="17">
        <f t="shared" ref="D126" si="74">D128+D129+D127</f>
        <v>18819839.960000001</v>
      </c>
      <c r="E126" s="17">
        <f t="shared" ref="E126" si="75">E128+E129+E127</f>
        <v>709030.61</v>
      </c>
      <c r="F126" s="17">
        <f t="shared" ref="F126" si="76">F128+F129+F127</f>
        <v>13071109.33</v>
      </c>
      <c r="G126" s="17">
        <f t="shared" ref="G126" si="77">G128+G129+G127</f>
        <v>13071109.33</v>
      </c>
      <c r="H126" s="17">
        <f t="shared" ref="H126" si="78">H128+H129+H127</f>
        <v>13071109.33</v>
      </c>
      <c r="I126" s="17">
        <f t="shared" ref="I126" si="79">I128+I129+I127</f>
        <v>13071109.33</v>
      </c>
      <c r="J126" s="17">
        <f t="shared" ref="J126" si="80">J128+J129+J127</f>
        <v>13071109.33</v>
      </c>
      <c r="K126" s="17">
        <f t="shared" ref="K126" si="81">K128+K129+K127</f>
        <v>13071109.33</v>
      </c>
      <c r="L126" s="22" t="s">
        <v>49</v>
      </c>
      <c r="M126" s="16">
        <f t="shared" si="55"/>
        <v>0</v>
      </c>
    </row>
    <row r="127" spans="1:13" s="6" customFormat="1" ht="51" customHeight="1" x14ac:dyDescent="0.25">
      <c r="A127" s="21"/>
      <c r="B127" s="4" t="s">
        <v>22</v>
      </c>
      <c r="C127" s="17">
        <f t="shared" si="64"/>
        <v>0</v>
      </c>
      <c r="D127" s="17"/>
      <c r="E127" s="17"/>
      <c r="F127" s="17"/>
      <c r="G127" s="17"/>
      <c r="H127" s="17"/>
      <c r="I127" s="17"/>
      <c r="J127" s="17"/>
      <c r="K127" s="17"/>
      <c r="L127" s="22"/>
      <c r="M127" s="16">
        <f t="shared" si="55"/>
        <v>0</v>
      </c>
    </row>
    <row r="128" spans="1:13" s="6" customFormat="1" ht="51.75" customHeight="1" x14ac:dyDescent="0.25">
      <c r="A128" s="21"/>
      <c r="B128" s="4" t="s">
        <v>12</v>
      </c>
      <c r="C128" s="17">
        <f t="shared" si="64"/>
        <v>0</v>
      </c>
      <c r="D128" s="17"/>
      <c r="E128" s="17"/>
      <c r="F128" s="17"/>
      <c r="G128" s="17"/>
      <c r="H128" s="17"/>
      <c r="I128" s="17"/>
      <c r="J128" s="17"/>
      <c r="K128" s="17"/>
      <c r="L128" s="22"/>
      <c r="M128" s="16">
        <f t="shared" si="55"/>
        <v>0</v>
      </c>
    </row>
    <row r="129" spans="1:13" s="6" customFormat="1" ht="32.25" customHeight="1" x14ac:dyDescent="0.25">
      <c r="A129" s="21"/>
      <c r="B129" s="4" t="s">
        <v>2</v>
      </c>
      <c r="C129" s="17">
        <f t="shared" si="64"/>
        <v>97955526.549999997</v>
      </c>
      <c r="D129" s="18">
        <f>9954580.85+33004743.19-24139484.08</f>
        <v>18819839.960000001</v>
      </c>
      <c r="E129" s="18">
        <v>709030.61</v>
      </c>
      <c r="F129" s="18">
        <v>13071109.33</v>
      </c>
      <c r="G129" s="18">
        <v>13071109.33</v>
      </c>
      <c r="H129" s="18">
        <v>13071109.33</v>
      </c>
      <c r="I129" s="18">
        <v>13071109.33</v>
      </c>
      <c r="J129" s="18">
        <v>13071109.33</v>
      </c>
      <c r="K129" s="18">
        <v>13071109.33</v>
      </c>
      <c r="L129" s="22"/>
      <c r="M129" s="16">
        <f t="shared" si="55"/>
        <v>0</v>
      </c>
    </row>
    <row r="130" spans="1:13" s="6" customFormat="1" ht="24" customHeight="1" x14ac:dyDescent="0.25">
      <c r="A130" s="21" t="s">
        <v>76</v>
      </c>
      <c r="B130" s="4" t="s">
        <v>1</v>
      </c>
      <c r="C130" s="17">
        <f t="shared" si="64"/>
        <v>10701665.23</v>
      </c>
      <c r="D130" s="17">
        <f>D133+D132+D131</f>
        <v>3948040.55</v>
      </c>
      <c r="E130" s="17">
        <f t="shared" ref="E130:K130" si="82">E133+E132+E131</f>
        <v>6753624.6799999997</v>
      </c>
      <c r="F130" s="17">
        <f t="shared" si="82"/>
        <v>0</v>
      </c>
      <c r="G130" s="17">
        <f t="shared" si="82"/>
        <v>0</v>
      </c>
      <c r="H130" s="17">
        <f t="shared" si="82"/>
        <v>0</v>
      </c>
      <c r="I130" s="17">
        <f t="shared" si="82"/>
        <v>0</v>
      </c>
      <c r="J130" s="17">
        <f t="shared" si="82"/>
        <v>0</v>
      </c>
      <c r="K130" s="17">
        <f t="shared" si="82"/>
        <v>0</v>
      </c>
      <c r="L130" s="22" t="s">
        <v>49</v>
      </c>
      <c r="M130" s="16"/>
    </row>
    <row r="131" spans="1:13" s="6" customFormat="1" ht="46.5" customHeight="1" x14ac:dyDescent="0.25">
      <c r="A131" s="21"/>
      <c r="B131" s="4" t="s">
        <v>22</v>
      </c>
      <c r="C131" s="17">
        <f t="shared" si="64"/>
        <v>0</v>
      </c>
      <c r="D131" s="17">
        <f t="shared" ref="D131:K132" si="83">D135</f>
        <v>0</v>
      </c>
      <c r="E131" s="17">
        <f t="shared" si="83"/>
        <v>0</v>
      </c>
      <c r="F131" s="17">
        <f t="shared" si="83"/>
        <v>0</v>
      </c>
      <c r="G131" s="17">
        <f t="shared" si="83"/>
        <v>0</v>
      </c>
      <c r="H131" s="17">
        <f t="shared" si="83"/>
        <v>0</v>
      </c>
      <c r="I131" s="17">
        <f t="shared" si="83"/>
        <v>0</v>
      </c>
      <c r="J131" s="17">
        <f t="shared" si="83"/>
        <v>0</v>
      </c>
      <c r="K131" s="17">
        <f t="shared" si="83"/>
        <v>0</v>
      </c>
      <c r="L131" s="22"/>
      <c r="M131" s="16"/>
    </row>
    <row r="132" spans="1:13" s="6" customFormat="1" ht="48.75" customHeight="1" x14ac:dyDescent="0.25">
      <c r="A132" s="21"/>
      <c r="B132" s="4" t="s">
        <v>12</v>
      </c>
      <c r="C132" s="17">
        <f t="shared" si="64"/>
        <v>0</v>
      </c>
      <c r="D132" s="17">
        <f t="shared" si="83"/>
        <v>0</v>
      </c>
      <c r="E132" s="17">
        <f t="shared" si="83"/>
        <v>0</v>
      </c>
      <c r="F132" s="17">
        <f t="shared" si="83"/>
        <v>0</v>
      </c>
      <c r="G132" s="17">
        <f t="shared" si="83"/>
        <v>0</v>
      </c>
      <c r="H132" s="17">
        <f t="shared" si="83"/>
        <v>0</v>
      </c>
      <c r="I132" s="17">
        <f t="shared" si="83"/>
        <v>0</v>
      </c>
      <c r="J132" s="17">
        <f t="shared" si="83"/>
        <v>0</v>
      </c>
      <c r="K132" s="17">
        <f t="shared" si="83"/>
        <v>0</v>
      </c>
      <c r="L132" s="22"/>
      <c r="M132" s="16"/>
    </row>
    <row r="133" spans="1:13" s="6" customFormat="1" ht="32.25" customHeight="1" x14ac:dyDescent="0.25">
      <c r="A133" s="21"/>
      <c r="B133" s="4" t="s">
        <v>2</v>
      </c>
      <c r="C133" s="17">
        <f t="shared" si="64"/>
        <v>10701665.23</v>
      </c>
      <c r="D133" s="17">
        <f>D137+D141+D145</f>
        <v>3948040.55</v>
      </c>
      <c r="E133" s="17">
        <f>E137+E141+E145</f>
        <v>6753624.6799999997</v>
      </c>
      <c r="F133" s="17">
        <f t="shared" ref="F133:K133" si="84">F137+F141+F145</f>
        <v>0</v>
      </c>
      <c r="G133" s="17">
        <f t="shared" si="84"/>
        <v>0</v>
      </c>
      <c r="H133" s="17">
        <f t="shared" si="84"/>
        <v>0</v>
      </c>
      <c r="I133" s="17">
        <f t="shared" si="84"/>
        <v>0</v>
      </c>
      <c r="J133" s="17">
        <f t="shared" si="84"/>
        <v>0</v>
      </c>
      <c r="K133" s="17">
        <f t="shared" si="84"/>
        <v>0</v>
      </c>
      <c r="L133" s="22"/>
      <c r="M133" s="16"/>
    </row>
    <row r="134" spans="1:13" s="6" customFormat="1" ht="20.25" customHeight="1" x14ac:dyDescent="0.25">
      <c r="A134" s="21" t="s">
        <v>77</v>
      </c>
      <c r="B134" s="4" t="s">
        <v>1</v>
      </c>
      <c r="C134" s="17">
        <f t="shared" si="64"/>
        <v>3948040.55</v>
      </c>
      <c r="D134" s="17">
        <f t="shared" ref="D134:K134" si="85">D136+D137+D135</f>
        <v>3948040.55</v>
      </c>
      <c r="E134" s="17">
        <f t="shared" si="85"/>
        <v>0</v>
      </c>
      <c r="F134" s="17">
        <f t="shared" si="85"/>
        <v>0</v>
      </c>
      <c r="G134" s="17">
        <f t="shared" si="85"/>
        <v>0</v>
      </c>
      <c r="H134" s="17">
        <f t="shared" si="85"/>
        <v>0</v>
      </c>
      <c r="I134" s="17">
        <f t="shared" si="85"/>
        <v>0</v>
      </c>
      <c r="J134" s="17">
        <f t="shared" si="85"/>
        <v>0</v>
      </c>
      <c r="K134" s="17">
        <f t="shared" si="85"/>
        <v>0</v>
      </c>
      <c r="L134" s="22" t="s">
        <v>49</v>
      </c>
      <c r="M134" s="16"/>
    </row>
    <row r="135" spans="1:13" s="6" customFormat="1" ht="51.75" customHeight="1" x14ac:dyDescent="0.25">
      <c r="A135" s="21"/>
      <c r="B135" s="4" t="s">
        <v>22</v>
      </c>
      <c r="C135" s="17">
        <f t="shared" si="64"/>
        <v>0</v>
      </c>
      <c r="D135" s="17"/>
      <c r="E135" s="17"/>
      <c r="F135" s="17"/>
      <c r="G135" s="17"/>
      <c r="H135" s="17"/>
      <c r="I135" s="17"/>
      <c r="J135" s="17"/>
      <c r="K135" s="17"/>
      <c r="L135" s="22"/>
      <c r="M135" s="16"/>
    </row>
    <row r="136" spans="1:13" s="6" customFormat="1" ht="46.5" customHeight="1" x14ac:dyDescent="0.25">
      <c r="A136" s="21"/>
      <c r="B136" s="4" t="s">
        <v>12</v>
      </c>
      <c r="C136" s="17">
        <f t="shared" si="64"/>
        <v>0</v>
      </c>
      <c r="D136" s="17"/>
      <c r="E136" s="17"/>
      <c r="F136" s="17"/>
      <c r="G136" s="17"/>
      <c r="H136" s="17"/>
      <c r="I136" s="17"/>
      <c r="J136" s="17"/>
      <c r="K136" s="17"/>
      <c r="L136" s="22"/>
      <c r="M136" s="16"/>
    </row>
    <row r="137" spans="1:13" s="6" customFormat="1" ht="32.25" customHeight="1" x14ac:dyDescent="0.25">
      <c r="A137" s="21"/>
      <c r="B137" s="4" t="s">
        <v>2</v>
      </c>
      <c r="C137" s="17">
        <f t="shared" si="64"/>
        <v>3948040.55</v>
      </c>
      <c r="D137" s="18">
        <v>3948040.55</v>
      </c>
      <c r="E137" s="18"/>
      <c r="F137" s="18"/>
      <c r="G137" s="18"/>
      <c r="H137" s="18"/>
      <c r="I137" s="18"/>
      <c r="J137" s="18"/>
      <c r="K137" s="18"/>
      <c r="L137" s="22"/>
      <c r="M137" s="16"/>
    </row>
    <row r="138" spans="1:13" s="6" customFormat="1" ht="20.25" customHeight="1" x14ac:dyDescent="0.25">
      <c r="A138" s="21" t="s">
        <v>81</v>
      </c>
      <c r="B138" s="4" t="s">
        <v>1</v>
      </c>
      <c r="C138" s="17">
        <f t="shared" si="64"/>
        <v>4043624.68</v>
      </c>
      <c r="D138" s="17">
        <f t="shared" ref="D138:K138" si="86">D140+D141+D139</f>
        <v>0</v>
      </c>
      <c r="E138" s="17">
        <f t="shared" si="86"/>
        <v>4043624.68</v>
      </c>
      <c r="F138" s="17">
        <f t="shared" si="86"/>
        <v>0</v>
      </c>
      <c r="G138" s="17">
        <f t="shared" si="86"/>
        <v>0</v>
      </c>
      <c r="H138" s="17">
        <f t="shared" si="86"/>
        <v>0</v>
      </c>
      <c r="I138" s="17">
        <f t="shared" si="86"/>
        <v>0</v>
      </c>
      <c r="J138" s="17">
        <f t="shared" si="86"/>
        <v>0</v>
      </c>
      <c r="K138" s="17">
        <f t="shared" si="86"/>
        <v>0</v>
      </c>
      <c r="L138" s="22" t="s">
        <v>49</v>
      </c>
      <c r="M138" s="16"/>
    </row>
    <row r="139" spans="1:13" s="6" customFormat="1" ht="48.75" customHeight="1" x14ac:dyDescent="0.25">
      <c r="A139" s="21"/>
      <c r="B139" s="4" t="s">
        <v>22</v>
      </c>
      <c r="C139" s="17">
        <f t="shared" si="64"/>
        <v>0</v>
      </c>
      <c r="D139" s="17"/>
      <c r="E139" s="17"/>
      <c r="F139" s="17"/>
      <c r="G139" s="17"/>
      <c r="H139" s="17"/>
      <c r="I139" s="17"/>
      <c r="J139" s="17"/>
      <c r="K139" s="17"/>
      <c r="L139" s="22"/>
      <c r="M139" s="16"/>
    </row>
    <row r="140" spans="1:13" s="6" customFormat="1" ht="49.5" customHeight="1" x14ac:dyDescent="0.25">
      <c r="A140" s="21"/>
      <c r="B140" s="4" t="s">
        <v>12</v>
      </c>
      <c r="C140" s="17">
        <f t="shared" si="64"/>
        <v>0</v>
      </c>
      <c r="D140" s="17"/>
      <c r="E140" s="17"/>
      <c r="F140" s="17"/>
      <c r="G140" s="17"/>
      <c r="H140" s="17"/>
      <c r="I140" s="17"/>
      <c r="J140" s="17"/>
      <c r="K140" s="17"/>
      <c r="L140" s="22"/>
      <c r="M140" s="16"/>
    </row>
    <row r="141" spans="1:13" s="6" customFormat="1" ht="32.25" customHeight="1" x14ac:dyDescent="0.25">
      <c r="A141" s="21"/>
      <c r="B141" s="4" t="s">
        <v>2</v>
      </c>
      <c r="C141" s="17">
        <f t="shared" si="64"/>
        <v>4043624.68</v>
      </c>
      <c r="D141" s="18"/>
      <c r="E141" s="18">
        <v>4043624.68</v>
      </c>
      <c r="F141" s="18"/>
      <c r="G141" s="18"/>
      <c r="H141" s="18"/>
      <c r="I141" s="18"/>
      <c r="J141" s="18"/>
      <c r="K141" s="18"/>
      <c r="L141" s="22"/>
      <c r="M141" s="16"/>
    </row>
    <row r="142" spans="1:13" s="6" customFormat="1" ht="18" customHeight="1" x14ac:dyDescent="0.25">
      <c r="A142" s="21" t="s">
        <v>82</v>
      </c>
      <c r="B142" s="4" t="s">
        <v>1</v>
      </c>
      <c r="C142" s="17">
        <f t="shared" si="64"/>
        <v>2710000</v>
      </c>
      <c r="D142" s="17">
        <f t="shared" ref="D142:K142" si="87">D144+D145+D143</f>
        <v>0</v>
      </c>
      <c r="E142" s="17">
        <f t="shared" si="87"/>
        <v>2710000</v>
      </c>
      <c r="F142" s="17">
        <f t="shared" si="87"/>
        <v>0</v>
      </c>
      <c r="G142" s="17">
        <f t="shared" si="87"/>
        <v>0</v>
      </c>
      <c r="H142" s="17">
        <f t="shared" si="87"/>
        <v>0</v>
      </c>
      <c r="I142" s="17">
        <f t="shared" si="87"/>
        <v>0</v>
      </c>
      <c r="J142" s="17">
        <f t="shared" si="87"/>
        <v>0</v>
      </c>
      <c r="K142" s="17">
        <f t="shared" si="87"/>
        <v>0</v>
      </c>
      <c r="L142" s="22" t="s">
        <v>49</v>
      </c>
      <c r="M142" s="16"/>
    </row>
    <row r="143" spans="1:13" s="6" customFormat="1" ht="45.75" customHeight="1" x14ac:dyDescent="0.25">
      <c r="A143" s="21"/>
      <c r="B143" s="4" t="s">
        <v>22</v>
      </c>
      <c r="C143" s="17">
        <f>SUM(D143:K143)</f>
        <v>0</v>
      </c>
      <c r="D143" s="17"/>
      <c r="E143" s="17"/>
      <c r="F143" s="17"/>
      <c r="G143" s="17"/>
      <c r="H143" s="17"/>
      <c r="I143" s="17"/>
      <c r="J143" s="17"/>
      <c r="K143" s="17"/>
      <c r="L143" s="22"/>
      <c r="M143" s="16"/>
    </row>
    <row r="144" spans="1:13" s="6" customFormat="1" ht="48.75" customHeight="1" x14ac:dyDescent="0.25">
      <c r="A144" s="21"/>
      <c r="B144" s="4" t="s">
        <v>12</v>
      </c>
      <c r="C144" s="17">
        <f t="shared" si="64"/>
        <v>0</v>
      </c>
      <c r="D144" s="17"/>
      <c r="E144" s="17"/>
      <c r="F144" s="17"/>
      <c r="G144" s="17"/>
      <c r="H144" s="17"/>
      <c r="I144" s="17"/>
      <c r="J144" s="17"/>
      <c r="K144" s="17"/>
      <c r="L144" s="22"/>
      <c r="M144" s="16"/>
    </row>
    <row r="145" spans="1:13" s="6" customFormat="1" ht="32.25" customHeight="1" x14ac:dyDescent="0.25">
      <c r="A145" s="21"/>
      <c r="B145" s="4" t="s">
        <v>2</v>
      </c>
      <c r="C145" s="17">
        <f t="shared" si="64"/>
        <v>2710000</v>
      </c>
      <c r="D145" s="18"/>
      <c r="E145" s="18">
        <v>2710000</v>
      </c>
      <c r="F145" s="18"/>
      <c r="G145" s="18"/>
      <c r="H145" s="18"/>
      <c r="I145" s="18"/>
      <c r="J145" s="18"/>
      <c r="K145" s="18"/>
      <c r="L145" s="22"/>
      <c r="M145" s="16"/>
    </row>
    <row r="146" spans="1:13" s="6" customFormat="1" ht="18.75" customHeight="1" x14ac:dyDescent="0.25">
      <c r="A146" s="21" t="s">
        <v>29</v>
      </c>
      <c r="B146" s="4" t="s">
        <v>1</v>
      </c>
      <c r="C146" s="17">
        <f t="shared" si="64"/>
        <v>286287020.35000002</v>
      </c>
      <c r="D146" s="17">
        <f>D148+D149+D147+D150</f>
        <v>127544434.30000003</v>
      </c>
      <c r="E146" s="17">
        <f t="shared" ref="E146:K146" si="88">E148+E149+E147+E150</f>
        <v>28466334.149999999</v>
      </c>
      <c r="F146" s="17">
        <f t="shared" si="88"/>
        <v>21712708.649999999</v>
      </c>
      <c r="G146" s="17">
        <f t="shared" si="88"/>
        <v>21712708.649999999</v>
      </c>
      <c r="H146" s="17">
        <f t="shared" si="88"/>
        <v>21712708.649999999</v>
      </c>
      <c r="I146" s="17">
        <f t="shared" si="88"/>
        <v>21712708.649999999</v>
      </c>
      <c r="J146" s="17">
        <f t="shared" si="88"/>
        <v>21712708.649999999</v>
      </c>
      <c r="K146" s="17">
        <f t="shared" si="88"/>
        <v>21712708.649999999</v>
      </c>
      <c r="L146" s="20" t="s">
        <v>45</v>
      </c>
      <c r="M146" s="16">
        <f>SUM(D146:K146)-C146</f>
        <v>0</v>
      </c>
    </row>
    <row r="147" spans="1:13" s="6" customFormat="1" ht="51" customHeight="1" x14ac:dyDescent="0.25">
      <c r="A147" s="21"/>
      <c r="B147" s="4" t="s">
        <v>18</v>
      </c>
      <c r="C147" s="17">
        <f t="shared" si="64"/>
        <v>0</v>
      </c>
      <c r="D147" s="17">
        <f t="shared" ref="D147:K148" si="89">D119</f>
        <v>0</v>
      </c>
      <c r="E147" s="17">
        <f t="shared" si="89"/>
        <v>0</v>
      </c>
      <c r="F147" s="17">
        <f t="shared" si="89"/>
        <v>0</v>
      </c>
      <c r="G147" s="17">
        <f t="shared" si="89"/>
        <v>0</v>
      </c>
      <c r="H147" s="17">
        <f t="shared" si="89"/>
        <v>0</v>
      </c>
      <c r="I147" s="17">
        <f t="shared" si="89"/>
        <v>0</v>
      </c>
      <c r="J147" s="17">
        <f t="shared" si="89"/>
        <v>0</v>
      </c>
      <c r="K147" s="17">
        <f t="shared" si="89"/>
        <v>0</v>
      </c>
      <c r="L147" s="20" t="s">
        <v>45</v>
      </c>
      <c r="M147" s="16">
        <f t="shared" si="55"/>
        <v>0</v>
      </c>
    </row>
    <row r="148" spans="1:13" s="6" customFormat="1" ht="50.25" customHeight="1" x14ac:dyDescent="0.25">
      <c r="A148" s="21"/>
      <c r="B148" s="4" t="s">
        <v>12</v>
      </c>
      <c r="C148" s="17">
        <f t="shared" si="64"/>
        <v>0</v>
      </c>
      <c r="D148" s="17">
        <f t="shared" si="89"/>
        <v>0</v>
      </c>
      <c r="E148" s="17">
        <f t="shared" si="89"/>
        <v>0</v>
      </c>
      <c r="F148" s="17">
        <f t="shared" si="89"/>
        <v>0</v>
      </c>
      <c r="G148" s="17">
        <f t="shared" si="89"/>
        <v>0</v>
      </c>
      <c r="H148" s="17">
        <f t="shared" si="89"/>
        <v>0</v>
      </c>
      <c r="I148" s="17">
        <f t="shared" si="89"/>
        <v>0</v>
      </c>
      <c r="J148" s="17">
        <f t="shared" si="89"/>
        <v>0</v>
      </c>
      <c r="K148" s="17">
        <f t="shared" si="89"/>
        <v>0</v>
      </c>
      <c r="L148" s="20" t="s">
        <v>45</v>
      </c>
      <c r="M148" s="16">
        <f t="shared" si="55"/>
        <v>0</v>
      </c>
    </row>
    <row r="149" spans="1:13" s="6" customFormat="1" ht="34.5" customHeight="1" x14ac:dyDescent="0.25">
      <c r="A149" s="21"/>
      <c r="B149" s="4" t="s">
        <v>2</v>
      </c>
      <c r="C149" s="17">
        <f t="shared" si="64"/>
        <v>286287020.35000002</v>
      </c>
      <c r="D149" s="17">
        <f t="shared" ref="D149" si="90">D121+D133</f>
        <v>127544434.30000003</v>
      </c>
      <c r="E149" s="17">
        <f>E121+E133</f>
        <v>28466334.149999999</v>
      </c>
      <c r="F149" s="17">
        <f t="shared" ref="F149:K149" si="91">F121+F133</f>
        <v>21712708.649999999</v>
      </c>
      <c r="G149" s="17">
        <f t="shared" si="91"/>
        <v>21712708.649999999</v>
      </c>
      <c r="H149" s="17">
        <f t="shared" si="91"/>
        <v>21712708.649999999</v>
      </c>
      <c r="I149" s="17">
        <f t="shared" si="91"/>
        <v>21712708.649999999</v>
      </c>
      <c r="J149" s="17">
        <f t="shared" si="91"/>
        <v>21712708.649999999</v>
      </c>
      <c r="K149" s="17">
        <f t="shared" si="91"/>
        <v>21712708.649999999</v>
      </c>
      <c r="L149" s="20" t="s">
        <v>45</v>
      </c>
      <c r="M149" s="16">
        <f t="shared" si="55"/>
        <v>0</v>
      </c>
    </row>
    <row r="150" spans="1:13" s="6" customFormat="1" ht="81.75" customHeight="1" x14ac:dyDescent="0.25">
      <c r="A150" s="21"/>
      <c r="B150" s="4" t="s">
        <v>42</v>
      </c>
      <c r="C150" s="17">
        <f t="shared" si="64"/>
        <v>0</v>
      </c>
      <c r="D150" s="17"/>
      <c r="E150" s="17"/>
      <c r="F150" s="17"/>
      <c r="G150" s="17"/>
      <c r="H150" s="17"/>
      <c r="I150" s="17"/>
      <c r="J150" s="17"/>
      <c r="K150" s="17"/>
      <c r="L150" s="20" t="s">
        <v>45</v>
      </c>
      <c r="M150" s="16">
        <f t="shared" si="55"/>
        <v>0</v>
      </c>
    </row>
    <row r="151" spans="1:13" s="6" customFormat="1" ht="20.25" customHeight="1" x14ac:dyDescent="0.25">
      <c r="A151" s="21" t="s">
        <v>30</v>
      </c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16">
        <f t="shared" si="55"/>
        <v>0</v>
      </c>
    </row>
    <row r="152" spans="1:13" s="6" customFormat="1" ht="23.25" customHeight="1" x14ac:dyDescent="0.25">
      <c r="A152" s="21" t="s">
        <v>31</v>
      </c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16">
        <f t="shared" si="55"/>
        <v>0</v>
      </c>
    </row>
    <row r="153" spans="1:13" s="6" customFormat="1" ht="18.75" customHeight="1" x14ac:dyDescent="0.25">
      <c r="A153" s="21" t="s">
        <v>37</v>
      </c>
      <c r="B153" s="4" t="s">
        <v>1</v>
      </c>
      <c r="C153" s="17">
        <f t="shared" ref="C153:C212" si="92">SUM(D153:K153)</f>
        <v>353131291.06999993</v>
      </c>
      <c r="D153" s="17">
        <f t="shared" ref="D153:K153" si="93">D154+D155+D156</f>
        <v>67310435.609999999</v>
      </c>
      <c r="E153" s="17">
        <f t="shared" si="93"/>
        <v>40831550.780000001</v>
      </c>
      <c r="F153" s="17">
        <f t="shared" si="93"/>
        <v>40831550.780000001</v>
      </c>
      <c r="G153" s="17">
        <f t="shared" si="93"/>
        <v>40831550.780000001</v>
      </c>
      <c r="H153" s="17">
        <f t="shared" si="93"/>
        <v>40831550.780000001</v>
      </c>
      <c r="I153" s="17">
        <f t="shared" si="93"/>
        <v>40831550.780000001</v>
      </c>
      <c r="J153" s="17">
        <f t="shared" si="93"/>
        <v>40831550.780000001</v>
      </c>
      <c r="K153" s="17">
        <f t="shared" si="93"/>
        <v>40831550.780000001</v>
      </c>
      <c r="L153" s="22"/>
      <c r="M153" s="16">
        <f t="shared" si="55"/>
        <v>0</v>
      </c>
    </row>
    <row r="154" spans="1:13" s="6" customFormat="1" ht="51" customHeight="1" x14ac:dyDescent="0.25">
      <c r="A154" s="21"/>
      <c r="B154" s="4" t="s">
        <v>11</v>
      </c>
      <c r="C154" s="17">
        <f t="shared" si="92"/>
        <v>0</v>
      </c>
      <c r="D154" s="17"/>
      <c r="E154" s="17"/>
      <c r="F154" s="17"/>
      <c r="G154" s="17"/>
      <c r="H154" s="17"/>
      <c r="I154" s="17"/>
      <c r="J154" s="17"/>
      <c r="K154" s="17"/>
      <c r="L154" s="22"/>
      <c r="M154" s="16">
        <f t="shared" si="55"/>
        <v>0</v>
      </c>
    </row>
    <row r="155" spans="1:13" s="6" customFormat="1" ht="48" customHeight="1" x14ac:dyDescent="0.25">
      <c r="A155" s="21"/>
      <c r="B155" s="4" t="s">
        <v>12</v>
      </c>
      <c r="C155" s="17">
        <f t="shared" si="92"/>
        <v>0</v>
      </c>
      <c r="D155" s="17"/>
      <c r="E155" s="17"/>
      <c r="F155" s="17"/>
      <c r="G155" s="17"/>
      <c r="H155" s="17"/>
      <c r="I155" s="17"/>
      <c r="J155" s="17"/>
      <c r="K155" s="17"/>
      <c r="L155" s="22"/>
      <c r="M155" s="16">
        <f t="shared" si="55"/>
        <v>0</v>
      </c>
    </row>
    <row r="156" spans="1:13" s="6" customFormat="1" ht="36.75" customHeight="1" x14ac:dyDescent="0.25">
      <c r="A156" s="21"/>
      <c r="B156" s="4" t="s">
        <v>2</v>
      </c>
      <c r="C156" s="17">
        <f t="shared" si="92"/>
        <v>353131291.06999993</v>
      </c>
      <c r="D156" s="17">
        <f t="shared" ref="D156:K156" si="94">D160</f>
        <v>67310435.609999999</v>
      </c>
      <c r="E156" s="17">
        <f t="shared" si="94"/>
        <v>40831550.780000001</v>
      </c>
      <c r="F156" s="17">
        <f t="shared" si="94"/>
        <v>40831550.780000001</v>
      </c>
      <c r="G156" s="17">
        <f t="shared" si="94"/>
        <v>40831550.780000001</v>
      </c>
      <c r="H156" s="17">
        <f t="shared" si="94"/>
        <v>40831550.780000001</v>
      </c>
      <c r="I156" s="17">
        <f t="shared" si="94"/>
        <v>40831550.780000001</v>
      </c>
      <c r="J156" s="17">
        <f t="shared" si="94"/>
        <v>40831550.780000001</v>
      </c>
      <c r="K156" s="17">
        <f t="shared" si="94"/>
        <v>40831550.780000001</v>
      </c>
      <c r="L156" s="22"/>
      <c r="M156" s="16">
        <f t="shared" si="55"/>
        <v>0</v>
      </c>
    </row>
    <row r="157" spans="1:13" s="6" customFormat="1" ht="21.75" customHeight="1" x14ac:dyDescent="0.25">
      <c r="A157" s="21" t="s">
        <v>39</v>
      </c>
      <c r="B157" s="4" t="s">
        <v>1</v>
      </c>
      <c r="C157" s="17">
        <f t="shared" si="92"/>
        <v>353131291.06999993</v>
      </c>
      <c r="D157" s="17">
        <f t="shared" ref="D157:K157" si="95">D158+D159+D160</f>
        <v>67310435.609999999</v>
      </c>
      <c r="E157" s="17">
        <f t="shared" si="95"/>
        <v>40831550.780000001</v>
      </c>
      <c r="F157" s="17">
        <f t="shared" si="95"/>
        <v>40831550.780000001</v>
      </c>
      <c r="G157" s="17">
        <f t="shared" si="95"/>
        <v>40831550.780000001</v>
      </c>
      <c r="H157" s="17">
        <f t="shared" si="95"/>
        <v>40831550.780000001</v>
      </c>
      <c r="I157" s="17">
        <f t="shared" si="95"/>
        <v>40831550.780000001</v>
      </c>
      <c r="J157" s="17">
        <f t="shared" si="95"/>
        <v>40831550.780000001</v>
      </c>
      <c r="K157" s="17">
        <f t="shared" si="95"/>
        <v>40831550.780000001</v>
      </c>
      <c r="L157" s="22" t="s">
        <v>48</v>
      </c>
      <c r="M157" s="16">
        <f t="shared" si="55"/>
        <v>0</v>
      </c>
    </row>
    <row r="158" spans="1:13" s="6" customFormat="1" ht="48.75" customHeight="1" x14ac:dyDescent="0.25">
      <c r="A158" s="21"/>
      <c r="B158" s="4" t="s">
        <v>11</v>
      </c>
      <c r="C158" s="17">
        <f t="shared" si="92"/>
        <v>0</v>
      </c>
      <c r="D158" s="17"/>
      <c r="E158" s="17"/>
      <c r="F158" s="17"/>
      <c r="G158" s="17"/>
      <c r="H158" s="17"/>
      <c r="I158" s="17"/>
      <c r="J158" s="17"/>
      <c r="K158" s="17"/>
      <c r="L158" s="22"/>
      <c r="M158" s="16">
        <f t="shared" si="55"/>
        <v>0</v>
      </c>
    </row>
    <row r="159" spans="1:13" s="6" customFormat="1" ht="48.75" customHeight="1" x14ac:dyDescent="0.25">
      <c r="A159" s="21"/>
      <c r="B159" s="4" t="s">
        <v>12</v>
      </c>
      <c r="C159" s="17">
        <f t="shared" si="92"/>
        <v>0</v>
      </c>
      <c r="D159" s="17"/>
      <c r="E159" s="17"/>
      <c r="F159" s="17"/>
      <c r="G159" s="17"/>
      <c r="H159" s="17"/>
      <c r="I159" s="17"/>
      <c r="J159" s="17"/>
      <c r="K159" s="17"/>
      <c r="L159" s="22"/>
      <c r="M159" s="16">
        <f t="shared" si="55"/>
        <v>0</v>
      </c>
    </row>
    <row r="160" spans="1:13" s="6" customFormat="1" ht="33.75" customHeight="1" x14ac:dyDescent="0.25">
      <c r="A160" s="21"/>
      <c r="B160" s="4" t="s">
        <v>2</v>
      </c>
      <c r="C160" s="17">
        <f t="shared" si="92"/>
        <v>353131291.06999993</v>
      </c>
      <c r="D160" s="17">
        <f>54320524.61-1905250+14895161</f>
        <v>67310435.609999999</v>
      </c>
      <c r="E160" s="17">
        <v>40831550.780000001</v>
      </c>
      <c r="F160" s="17">
        <v>40831550.780000001</v>
      </c>
      <c r="G160" s="17">
        <v>40831550.780000001</v>
      </c>
      <c r="H160" s="17">
        <v>40831550.780000001</v>
      </c>
      <c r="I160" s="17">
        <v>40831550.780000001</v>
      </c>
      <c r="J160" s="17">
        <v>40831550.780000001</v>
      </c>
      <c r="K160" s="17">
        <v>40831550.780000001</v>
      </c>
      <c r="L160" s="22"/>
      <c r="M160" s="16">
        <f t="shared" si="55"/>
        <v>0</v>
      </c>
    </row>
    <row r="161" spans="1:13" s="6" customFormat="1" ht="20.25" customHeight="1" x14ac:dyDescent="0.25">
      <c r="A161" s="21" t="s">
        <v>41</v>
      </c>
      <c r="B161" s="4" t="s">
        <v>1</v>
      </c>
      <c r="C161" s="17">
        <f t="shared" si="92"/>
        <v>8597108.9700000007</v>
      </c>
      <c r="D161" s="17">
        <f t="shared" ref="D161:K161" si="96">D162+D163+D164</f>
        <v>4338775.66</v>
      </c>
      <c r="E161" s="17">
        <f t="shared" si="96"/>
        <v>608333.32999999996</v>
      </c>
      <c r="F161" s="17">
        <f t="shared" si="96"/>
        <v>608333.32999999996</v>
      </c>
      <c r="G161" s="17">
        <f t="shared" si="96"/>
        <v>608333.32999999996</v>
      </c>
      <c r="H161" s="17">
        <f t="shared" si="96"/>
        <v>608333.32999999996</v>
      </c>
      <c r="I161" s="17">
        <f t="shared" si="96"/>
        <v>608333.32999999996</v>
      </c>
      <c r="J161" s="17">
        <f t="shared" si="96"/>
        <v>608333.32999999996</v>
      </c>
      <c r="K161" s="17">
        <f t="shared" si="96"/>
        <v>608333.32999999996</v>
      </c>
      <c r="L161" s="22"/>
      <c r="M161" s="16">
        <f t="shared" si="55"/>
        <v>0</v>
      </c>
    </row>
    <row r="162" spans="1:13" s="6" customFormat="1" ht="47.25" customHeight="1" x14ac:dyDescent="0.25">
      <c r="A162" s="21"/>
      <c r="B162" s="4" t="s">
        <v>11</v>
      </c>
      <c r="C162" s="17">
        <f t="shared" si="92"/>
        <v>0</v>
      </c>
      <c r="D162" s="5"/>
      <c r="E162" s="5"/>
      <c r="F162" s="5"/>
      <c r="G162" s="5"/>
      <c r="H162" s="5"/>
      <c r="I162" s="5"/>
      <c r="J162" s="5"/>
      <c r="K162" s="5"/>
      <c r="L162" s="22"/>
      <c r="M162" s="16">
        <f t="shared" si="55"/>
        <v>0</v>
      </c>
    </row>
    <row r="163" spans="1:13" s="6" customFormat="1" ht="51" customHeight="1" x14ac:dyDescent="0.25">
      <c r="A163" s="21"/>
      <c r="B163" s="4" t="s">
        <v>12</v>
      </c>
      <c r="C163" s="17">
        <f t="shared" si="92"/>
        <v>0</v>
      </c>
      <c r="D163" s="5"/>
      <c r="E163" s="5"/>
      <c r="F163" s="5"/>
      <c r="G163" s="5"/>
      <c r="H163" s="5"/>
      <c r="I163" s="5"/>
      <c r="J163" s="5"/>
      <c r="K163" s="5"/>
      <c r="L163" s="22"/>
      <c r="M163" s="16">
        <f t="shared" si="55"/>
        <v>0</v>
      </c>
    </row>
    <row r="164" spans="1:13" s="6" customFormat="1" ht="34.5" customHeight="1" x14ac:dyDescent="0.25">
      <c r="A164" s="21"/>
      <c r="B164" s="4" t="s">
        <v>2</v>
      </c>
      <c r="C164" s="17">
        <f t="shared" si="92"/>
        <v>8597108.9700000007</v>
      </c>
      <c r="D164" s="17">
        <f>D168+D172+D176</f>
        <v>4338775.66</v>
      </c>
      <c r="E164" s="17">
        <f t="shared" ref="E164:K164" si="97">E168+E172+E176</f>
        <v>608333.32999999996</v>
      </c>
      <c r="F164" s="17">
        <f t="shared" si="97"/>
        <v>608333.32999999996</v>
      </c>
      <c r="G164" s="17">
        <f t="shared" si="97"/>
        <v>608333.32999999996</v>
      </c>
      <c r="H164" s="17">
        <f t="shared" si="97"/>
        <v>608333.32999999996</v>
      </c>
      <c r="I164" s="17">
        <f t="shared" si="97"/>
        <v>608333.32999999996</v>
      </c>
      <c r="J164" s="17">
        <f t="shared" si="97"/>
        <v>608333.32999999996</v>
      </c>
      <c r="K164" s="17">
        <f t="shared" si="97"/>
        <v>608333.32999999996</v>
      </c>
      <c r="L164" s="22"/>
      <c r="M164" s="16">
        <f t="shared" si="55"/>
        <v>0</v>
      </c>
    </row>
    <row r="165" spans="1:13" s="6" customFormat="1" ht="20.25" customHeight="1" x14ac:dyDescent="0.25">
      <c r="A165" s="21" t="s">
        <v>40</v>
      </c>
      <c r="B165" s="4" t="s">
        <v>1</v>
      </c>
      <c r="C165" s="17">
        <f t="shared" si="92"/>
        <v>4626283.6399999997</v>
      </c>
      <c r="D165" s="17">
        <f t="shared" ref="D165:F165" si="98">D166+D167+D168</f>
        <v>976283.65999999992</v>
      </c>
      <c r="E165" s="17">
        <f t="shared" si="98"/>
        <v>0</v>
      </c>
      <c r="F165" s="17">
        <f t="shared" si="98"/>
        <v>608333.32999999996</v>
      </c>
      <c r="G165" s="17">
        <f t="shared" ref="G165" si="99">G166+G167+G168</f>
        <v>608333.32999999996</v>
      </c>
      <c r="H165" s="17">
        <f t="shared" ref="H165" si="100">H166+H167+H168</f>
        <v>608333.32999999996</v>
      </c>
      <c r="I165" s="17">
        <f t="shared" ref="I165:K165" si="101">I166+I167+I168</f>
        <v>608333.32999999996</v>
      </c>
      <c r="J165" s="17">
        <f t="shared" si="101"/>
        <v>608333.32999999996</v>
      </c>
      <c r="K165" s="17">
        <f t="shared" si="101"/>
        <v>608333.32999999996</v>
      </c>
      <c r="L165" s="22" t="s">
        <v>48</v>
      </c>
      <c r="M165" s="16">
        <f t="shared" si="55"/>
        <v>0</v>
      </c>
    </row>
    <row r="166" spans="1:13" s="6" customFormat="1" ht="53.25" customHeight="1" x14ac:dyDescent="0.25">
      <c r="A166" s="21"/>
      <c r="B166" s="4" t="s">
        <v>11</v>
      </c>
      <c r="C166" s="17">
        <f t="shared" si="92"/>
        <v>0</v>
      </c>
      <c r="D166" s="5"/>
      <c r="E166" s="5"/>
      <c r="F166" s="5"/>
      <c r="G166" s="5"/>
      <c r="H166" s="5"/>
      <c r="I166" s="5"/>
      <c r="J166" s="5"/>
      <c r="K166" s="5"/>
      <c r="L166" s="22"/>
      <c r="M166" s="16">
        <f t="shared" si="55"/>
        <v>0</v>
      </c>
    </row>
    <row r="167" spans="1:13" s="6" customFormat="1" ht="54" customHeight="1" x14ac:dyDescent="0.25">
      <c r="A167" s="21"/>
      <c r="B167" s="4" t="s">
        <v>12</v>
      </c>
      <c r="C167" s="17">
        <f t="shared" si="92"/>
        <v>0</v>
      </c>
      <c r="D167" s="5"/>
      <c r="E167" s="5"/>
      <c r="F167" s="5"/>
      <c r="G167" s="5"/>
      <c r="H167" s="5"/>
      <c r="I167" s="5"/>
      <c r="J167" s="5"/>
      <c r="K167" s="5"/>
      <c r="L167" s="22"/>
      <c r="M167" s="16">
        <f t="shared" si="55"/>
        <v>0</v>
      </c>
    </row>
    <row r="168" spans="1:13" s="6" customFormat="1" ht="33" customHeight="1" x14ac:dyDescent="0.25">
      <c r="A168" s="21"/>
      <c r="B168" s="4" t="s">
        <v>2</v>
      </c>
      <c r="C168" s="17">
        <f t="shared" si="92"/>
        <v>4626283.6399999997</v>
      </c>
      <c r="D168" s="17">
        <f>367950.33+608333.33</f>
        <v>976283.65999999992</v>
      </c>
      <c r="E168" s="17"/>
      <c r="F168" s="17">
        <v>608333.32999999996</v>
      </c>
      <c r="G168" s="17">
        <v>608333.32999999996</v>
      </c>
      <c r="H168" s="17">
        <v>608333.32999999996</v>
      </c>
      <c r="I168" s="17">
        <v>608333.32999999996</v>
      </c>
      <c r="J168" s="17">
        <v>608333.32999999996</v>
      </c>
      <c r="K168" s="17">
        <v>608333.32999999996</v>
      </c>
      <c r="L168" s="22"/>
      <c r="M168" s="16">
        <f t="shared" si="55"/>
        <v>0</v>
      </c>
    </row>
    <row r="169" spans="1:13" s="6" customFormat="1" ht="21" customHeight="1" x14ac:dyDescent="0.25">
      <c r="A169" s="21" t="s">
        <v>50</v>
      </c>
      <c r="B169" s="4" t="s">
        <v>1</v>
      </c>
      <c r="C169" s="17">
        <f t="shared" si="92"/>
        <v>3780825.33</v>
      </c>
      <c r="D169" s="17">
        <f t="shared" ref="D169:K169" si="102">D170+D171+D172</f>
        <v>3172492</v>
      </c>
      <c r="E169" s="17">
        <f t="shared" si="102"/>
        <v>608333.32999999996</v>
      </c>
      <c r="F169" s="17">
        <f t="shared" si="102"/>
        <v>0</v>
      </c>
      <c r="G169" s="17">
        <f t="shared" si="102"/>
        <v>0</v>
      </c>
      <c r="H169" s="17">
        <f t="shared" si="102"/>
        <v>0</v>
      </c>
      <c r="I169" s="17">
        <f t="shared" si="102"/>
        <v>0</v>
      </c>
      <c r="J169" s="17">
        <f t="shared" si="102"/>
        <v>0</v>
      </c>
      <c r="K169" s="17">
        <f t="shared" si="102"/>
        <v>0</v>
      </c>
      <c r="L169" s="22" t="s">
        <v>48</v>
      </c>
      <c r="M169" s="16">
        <f t="shared" si="55"/>
        <v>0</v>
      </c>
    </row>
    <row r="170" spans="1:13" s="6" customFormat="1" ht="49.5" customHeight="1" x14ac:dyDescent="0.25">
      <c r="A170" s="21"/>
      <c r="B170" s="4" t="s">
        <v>11</v>
      </c>
      <c r="C170" s="17">
        <f t="shared" si="92"/>
        <v>0</v>
      </c>
      <c r="D170" s="5"/>
      <c r="E170" s="5"/>
      <c r="F170" s="5"/>
      <c r="G170" s="5"/>
      <c r="H170" s="5"/>
      <c r="I170" s="5"/>
      <c r="J170" s="5"/>
      <c r="K170" s="5"/>
      <c r="L170" s="22"/>
      <c r="M170" s="16">
        <f t="shared" si="55"/>
        <v>0</v>
      </c>
    </row>
    <row r="171" spans="1:13" s="6" customFormat="1" ht="49.5" customHeight="1" x14ac:dyDescent="0.25">
      <c r="A171" s="21"/>
      <c r="B171" s="4" t="s">
        <v>12</v>
      </c>
      <c r="C171" s="17">
        <f t="shared" si="92"/>
        <v>0</v>
      </c>
      <c r="D171" s="5"/>
      <c r="E171" s="5"/>
      <c r="F171" s="5"/>
      <c r="G171" s="5"/>
      <c r="H171" s="5"/>
      <c r="I171" s="5"/>
      <c r="J171" s="5"/>
      <c r="K171" s="5"/>
      <c r="L171" s="22"/>
      <c r="M171" s="16">
        <f t="shared" si="55"/>
        <v>0</v>
      </c>
    </row>
    <row r="172" spans="1:13" s="6" customFormat="1" ht="33" customHeight="1" x14ac:dyDescent="0.25">
      <c r="A172" s="21"/>
      <c r="B172" s="4" t="s">
        <v>2</v>
      </c>
      <c r="C172" s="17">
        <f t="shared" si="92"/>
        <v>3780825.33</v>
      </c>
      <c r="D172" s="17">
        <f>7011650-798333.33-3040824.67</f>
        <v>3172492</v>
      </c>
      <c r="E172" s="17">
        <v>608333.32999999996</v>
      </c>
      <c r="F172" s="17"/>
      <c r="G172" s="17"/>
      <c r="H172" s="17"/>
      <c r="I172" s="17"/>
      <c r="J172" s="17"/>
      <c r="K172" s="17"/>
      <c r="L172" s="22"/>
      <c r="M172" s="16">
        <f t="shared" si="55"/>
        <v>0</v>
      </c>
    </row>
    <row r="173" spans="1:13" s="6" customFormat="1" ht="21" customHeight="1" x14ac:dyDescent="0.25">
      <c r="A173" s="21" t="s">
        <v>71</v>
      </c>
      <c r="B173" s="4" t="s">
        <v>1</v>
      </c>
      <c r="C173" s="17">
        <f t="shared" si="92"/>
        <v>190000</v>
      </c>
      <c r="D173" s="17">
        <f t="shared" ref="D173:K173" si="103">D174+D175+D176</f>
        <v>190000</v>
      </c>
      <c r="E173" s="17">
        <f t="shared" si="103"/>
        <v>0</v>
      </c>
      <c r="F173" s="17">
        <f t="shared" si="103"/>
        <v>0</v>
      </c>
      <c r="G173" s="17">
        <f t="shared" si="103"/>
        <v>0</v>
      </c>
      <c r="H173" s="17">
        <f t="shared" si="103"/>
        <v>0</v>
      </c>
      <c r="I173" s="17">
        <f t="shared" si="103"/>
        <v>0</v>
      </c>
      <c r="J173" s="17">
        <f t="shared" si="103"/>
        <v>0</v>
      </c>
      <c r="K173" s="17">
        <f t="shared" si="103"/>
        <v>0</v>
      </c>
      <c r="L173" s="22" t="s">
        <v>48</v>
      </c>
      <c r="M173" s="16"/>
    </row>
    <row r="174" spans="1:13" s="6" customFormat="1" ht="50.25" customHeight="1" x14ac:dyDescent="0.25">
      <c r="A174" s="21"/>
      <c r="B174" s="4" t="s">
        <v>11</v>
      </c>
      <c r="C174" s="17">
        <f t="shared" si="92"/>
        <v>0</v>
      </c>
      <c r="D174" s="5"/>
      <c r="E174" s="5"/>
      <c r="F174" s="5"/>
      <c r="G174" s="5"/>
      <c r="H174" s="5"/>
      <c r="I174" s="5"/>
      <c r="J174" s="5"/>
      <c r="K174" s="5"/>
      <c r="L174" s="22"/>
      <c r="M174" s="16"/>
    </row>
    <row r="175" spans="1:13" s="6" customFormat="1" ht="48.75" customHeight="1" x14ac:dyDescent="0.25">
      <c r="A175" s="21"/>
      <c r="B175" s="4" t="s">
        <v>12</v>
      </c>
      <c r="C175" s="17">
        <f t="shared" si="92"/>
        <v>0</v>
      </c>
      <c r="D175" s="5"/>
      <c r="E175" s="5"/>
      <c r="F175" s="5"/>
      <c r="G175" s="5"/>
      <c r="H175" s="5"/>
      <c r="I175" s="5"/>
      <c r="J175" s="5"/>
      <c r="K175" s="5"/>
      <c r="L175" s="22"/>
      <c r="M175" s="16"/>
    </row>
    <row r="176" spans="1:13" s="6" customFormat="1" ht="33" customHeight="1" x14ac:dyDescent="0.25">
      <c r="A176" s="21"/>
      <c r="B176" s="4" t="s">
        <v>2</v>
      </c>
      <c r="C176" s="17">
        <f t="shared" si="92"/>
        <v>190000</v>
      </c>
      <c r="D176" s="17">
        <v>190000</v>
      </c>
      <c r="E176" s="17"/>
      <c r="F176" s="17"/>
      <c r="G176" s="17"/>
      <c r="H176" s="17"/>
      <c r="I176" s="17"/>
      <c r="J176" s="17"/>
      <c r="K176" s="17"/>
      <c r="L176" s="22"/>
      <c r="M176" s="16"/>
    </row>
    <row r="177" spans="1:13" s="6" customFormat="1" ht="18" customHeight="1" x14ac:dyDescent="0.25">
      <c r="A177" s="21" t="s">
        <v>38</v>
      </c>
      <c r="B177" s="4" t="s">
        <v>1</v>
      </c>
      <c r="C177" s="17">
        <f t="shared" si="92"/>
        <v>209987116.97999999</v>
      </c>
      <c r="D177" s="17">
        <f t="shared" ref="D177:K177" si="104">D180</f>
        <v>53498978.390000001</v>
      </c>
      <c r="E177" s="17">
        <f t="shared" si="104"/>
        <v>42236019.539999999</v>
      </c>
      <c r="F177" s="17">
        <f t="shared" si="104"/>
        <v>77473232.950000003</v>
      </c>
      <c r="G177" s="17">
        <f t="shared" si="104"/>
        <v>7355777.2199999997</v>
      </c>
      <c r="H177" s="17">
        <f t="shared" si="104"/>
        <v>7355777.2199999997</v>
      </c>
      <c r="I177" s="17">
        <f t="shared" si="104"/>
        <v>7355777.2199999997</v>
      </c>
      <c r="J177" s="17">
        <f t="shared" si="104"/>
        <v>7355777.2199999997</v>
      </c>
      <c r="K177" s="17">
        <f t="shared" si="104"/>
        <v>7355777.2199999997</v>
      </c>
      <c r="L177" s="22"/>
      <c r="M177" s="16">
        <f t="shared" si="55"/>
        <v>0</v>
      </c>
    </row>
    <row r="178" spans="1:13" s="6" customFormat="1" ht="47.25" customHeight="1" x14ac:dyDescent="0.25">
      <c r="A178" s="21"/>
      <c r="B178" s="4" t="s">
        <v>11</v>
      </c>
      <c r="C178" s="17">
        <f t="shared" si="92"/>
        <v>0</v>
      </c>
      <c r="D178" s="17">
        <f t="shared" ref="D178:K178" si="105">D182</f>
        <v>0</v>
      </c>
      <c r="E178" s="17">
        <f t="shared" si="105"/>
        <v>0</v>
      </c>
      <c r="F178" s="17">
        <f t="shared" si="105"/>
        <v>0</v>
      </c>
      <c r="G178" s="17">
        <f t="shared" si="105"/>
        <v>0</v>
      </c>
      <c r="H178" s="17">
        <f t="shared" si="105"/>
        <v>0</v>
      </c>
      <c r="I178" s="17">
        <f t="shared" si="105"/>
        <v>0</v>
      </c>
      <c r="J178" s="17">
        <f t="shared" si="105"/>
        <v>0</v>
      </c>
      <c r="K178" s="17">
        <f t="shared" si="105"/>
        <v>0</v>
      </c>
      <c r="L178" s="22"/>
      <c r="M178" s="16">
        <f t="shared" si="55"/>
        <v>0</v>
      </c>
    </row>
    <row r="179" spans="1:13" s="6" customFormat="1" ht="49.5" customHeight="1" x14ac:dyDescent="0.25">
      <c r="A179" s="21"/>
      <c r="B179" s="4" t="s">
        <v>12</v>
      </c>
      <c r="C179" s="17">
        <f t="shared" si="92"/>
        <v>0</v>
      </c>
      <c r="D179" s="17"/>
      <c r="E179" s="17"/>
      <c r="F179" s="17"/>
      <c r="G179" s="17"/>
      <c r="H179" s="17"/>
      <c r="I179" s="17"/>
      <c r="J179" s="17"/>
      <c r="K179" s="17"/>
      <c r="L179" s="22"/>
      <c r="M179" s="16">
        <f t="shared" si="55"/>
        <v>0</v>
      </c>
    </row>
    <row r="180" spans="1:13" s="6" customFormat="1" ht="32.25" customHeight="1" x14ac:dyDescent="0.25">
      <c r="A180" s="21"/>
      <c r="B180" s="4" t="s">
        <v>2</v>
      </c>
      <c r="C180" s="17">
        <f t="shared" si="92"/>
        <v>209987116.97999999</v>
      </c>
      <c r="D180" s="17">
        <f>D184+D188</f>
        <v>53498978.390000001</v>
      </c>
      <c r="E180" s="17">
        <f t="shared" ref="E180:K180" si="106">E184+E188</f>
        <v>42236019.539999999</v>
      </c>
      <c r="F180" s="17">
        <f t="shared" si="106"/>
        <v>77473232.950000003</v>
      </c>
      <c r="G180" s="17">
        <f t="shared" si="106"/>
        <v>7355777.2199999997</v>
      </c>
      <c r="H180" s="17">
        <f t="shared" si="106"/>
        <v>7355777.2199999997</v>
      </c>
      <c r="I180" s="17">
        <f t="shared" si="106"/>
        <v>7355777.2199999997</v>
      </c>
      <c r="J180" s="17">
        <f t="shared" si="106"/>
        <v>7355777.2199999997</v>
      </c>
      <c r="K180" s="17">
        <f t="shared" si="106"/>
        <v>7355777.2199999997</v>
      </c>
      <c r="L180" s="22"/>
      <c r="M180" s="16">
        <f t="shared" si="55"/>
        <v>0</v>
      </c>
    </row>
    <row r="181" spans="1:13" s="6" customFormat="1" ht="22.5" customHeight="1" x14ac:dyDescent="0.25">
      <c r="A181" s="21" t="s">
        <v>32</v>
      </c>
      <c r="B181" s="4" t="s">
        <v>1</v>
      </c>
      <c r="C181" s="17">
        <f t="shared" si="92"/>
        <v>59989418.929999992</v>
      </c>
      <c r="D181" s="17">
        <f t="shared" ref="D181:K181" si="107">D182+D183+D184</f>
        <v>8498978.3900000006</v>
      </c>
      <c r="E181" s="17">
        <f t="shared" si="107"/>
        <v>7355777.2199999997</v>
      </c>
      <c r="F181" s="17">
        <f t="shared" si="107"/>
        <v>7355777.2199999997</v>
      </c>
      <c r="G181" s="17">
        <f t="shared" si="107"/>
        <v>7355777.2199999997</v>
      </c>
      <c r="H181" s="17">
        <f t="shared" si="107"/>
        <v>7355777.2199999997</v>
      </c>
      <c r="I181" s="17">
        <f t="shared" si="107"/>
        <v>7355777.2199999997</v>
      </c>
      <c r="J181" s="17">
        <f t="shared" si="107"/>
        <v>7355777.2199999997</v>
      </c>
      <c r="K181" s="17">
        <f t="shared" si="107"/>
        <v>7355777.2199999997</v>
      </c>
      <c r="L181" s="22" t="s">
        <v>48</v>
      </c>
      <c r="M181" s="16">
        <f t="shared" si="55"/>
        <v>0</v>
      </c>
    </row>
    <row r="182" spans="1:13" s="6" customFormat="1" ht="49.5" customHeight="1" x14ac:dyDescent="0.25">
      <c r="A182" s="21"/>
      <c r="B182" s="4" t="s">
        <v>11</v>
      </c>
      <c r="C182" s="17">
        <f t="shared" si="92"/>
        <v>0</v>
      </c>
      <c r="D182" s="17"/>
      <c r="E182" s="17"/>
      <c r="F182" s="17"/>
      <c r="G182" s="17"/>
      <c r="H182" s="17"/>
      <c r="I182" s="17"/>
      <c r="J182" s="17"/>
      <c r="K182" s="17"/>
      <c r="L182" s="22"/>
      <c r="M182" s="16">
        <f t="shared" si="55"/>
        <v>0</v>
      </c>
    </row>
    <row r="183" spans="1:13" s="6" customFormat="1" ht="50.25" customHeight="1" x14ac:dyDescent="0.25">
      <c r="A183" s="21"/>
      <c r="B183" s="4" t="s">
        <v>12</v>
      </c>
      <c r="C183" s="17">
        <f t="shared" si="92"/>
        <v>0</v>
      </c>
      <c r="D183" s="17"/>
      <c r="E183" s="17"/>
      <c r="F183" s="17"/>
      <c r="G183" s="17"/>
      <c r="H183" s="17"/>
      <c r="I183" s="17"/>
      <c r="J183" s="17"/>
      <c r="K183" s="17"/>
      <c r="L183" s="22"/>
      <c r="M183" s="16">
        <f t="shared" si="55"/>
        <v>0</v>
      </c>
    </row>
    <row r="184" spans="1:13" s="6" customFormat="1" ht="34.5" customHeight="1" x14ac:dyDescent="0.25">
      <c r="A184" s="21"/>
      <c r="B184" s="4" t="s">
        <v>2</v>
      </c>
      <c r="C184" s="17">
        <f t="shared" si="92"/>
        <v>59989418.929999992</v>
      </c>
      <c r="D184" s="17">
        <f>12196747.62+195348.8-3893118.03</f>
        <v>8498978.3900000006</v>
      </c>
      <c r="E184" s="17">
        <v>7355777.2199999997</v>
      </c>
      <c r="F184" s="17">
        <v>7355777.2199999997</v>
      </c>
      <c r="G184" s="17">
        <v>7355777.2199999997</v>
      </c>
      <c r="H184" s="17">
        <v>7355777.2199999997</v>
      </c>
      <c r="I184" s="17">
        <v>7355777.2199999997</v>
      </c>
      <c r="J184" s="17">
        <v>7355777.2199999997</v>
      </c>
      <c r="K184" s="17">
        <v>7355777.2199999997</v>
      </c>
      <c r="L184" s="22"/>
      <c r="M184" s="16">
        <f t="shared" si="55"/>
        <v>0</v>
      </c>
    </row>
    <row r="185" spans="1:13" s="6" customFormat="1" ht="20.25" customHeight="1" x14ac:dyDescent="0.25">
      <c r="A185" s="21" t="s">
        <v>80</v>
      </c>
      <c r="B185" s="4" t="s">
        <v>1</v>
      </c>
      <c r="C185" s="17">
        <f t="shared" si="92"/>
        <v>149997698.05000001</v>
      </c>
      <c r="D185" s="17">
        <f t="shared" ref="D185:K185" si="108">D186+D187+D188</f>
        <v>45000000</v>
      </c>
      <c r="E185" s="17">
        <f t="shared" si="108"/>
        <v>34880242.32</v>
      </c>
      <c r="F185" s="17">
        <f t="shared" si="108"/>
        <v>70117455.730000004</v>
      </c>
      <c r="G185" s="17">
        <f t="shared" si="108"/>
        <v>0</v>
      </c>
      <c r="H185" s="17">
        <f t="shared" si="108"/>
        <v>0</v>
      </c>
      <c r="I185" s="17">
        <f t="shared" si="108"/>
        <v>0</v>
      </c>
      <c r="J185" s="17">
        <f t="shared" si="108"/>
        <v>0</v>
      </c>
      <c r="K185" s="17">
        <f t="shared" si="108"/>
        <v>0</v>
      </c>
      <c r="L185" s="22" t="s">
        <v>48</v>
      </c>
      <c r="M185" s="16"/>
    </row>
    <row r="186" spans="1:13" s="6" customFormat="1" ht="51.75" customHeight="1" x14ac:dyDescent="0.25">
      <c r="A186" s="21"/>
      <c r="B186" s="4" t="s">
        <v>11</v>
      </c>
      <c r="C186" s="17">
        <f t="shared" si="92"/>
        <v>0</v>
      </c>
      <c r="D186" s="17"/>
      <c r="E186" s="17"/>
      <c r="F186" s="17"/>
      <c r="G186" s="17"/>
      <c r="H186" s="17"/>
      <c r="I186" s="17"/>
      <c r="J186" s="17"/>
      <c r="K186" s="17"/>
      <c r="L186" s="22"/>
      <c r="M186" s="16"/>
    </row>
    <row r="187" spans="1:13" s="6" customFormat="1" ht="49.5" customHeight="1" x14ac:dyDescent="0.25">
      <c r="A187" s="21"/>
      <c r="B187" s="4" t="s">
        <v>12</v>
      </c>
      <c r="C187" s="17">
        <f t="shared" si="92"/>
        <v>0</v>
      </c>
      <c r="D187" s="17"/>
      <c r="E187" s="17"/>
      <c r="F187" s="17"/>
      <c r="G187" s="17"/>
      <c r="H187" s="17"/>
      <c r="I187" s="17"/>
      <c r="J187" s="17"/>
      <c r="K187" s="17"/>
      <c r="L187" s="22"/>
      <c r="M187" s="16"/>
    </row>
    <row r="188" spans="1:13" s="6" customFormat="1" ht="34.5" customHeight="1" x14ac:dyDescent="0.25">
      <c r="A188" s="21"/>
      <c r="B188" s="4" t="s">
        <v>2</v>
      </c>
      <c r="C188" s="17">
        <f t="shared" si="92"/>
        <v>149997698.05000001</v>
      </c>
      <c r="D188" s="17">
        <v>45000000</v>
      </c>
      <c r="E188" s="17">
        <v>34880242.32</v>
      </c>
      <c r="F188" s="17">
        <v>70117455.730000004</v>
      </c>
      <c r="G188" s="17"/>
      <c r="H188" s="17"/>
      <c r="I188" s="17"/>
      <c r="J188" s="17"/>
      <c r="K188" s="17"/>
      <c r="L188" s="22"/>
      <c r="M188" s="16"/>
    </row>
    <row r="189" spans="1:13" s="6" customFormat="1" ht="19.5" customHeight="1" x14ac:dyDescent="0.25">
      <c r="A189" s="21" t="s">
        <v>35</v>
      </c>
      <c r="B189" s="4" t="s">
        <v>1</v>
      </c>
      <c r="C189" s="17">
        <f t="shared" si="92"/>
        <v>571715517.01999998</v>
      </c>
      <c r="D189" s="17">
        <f t="shared" ref="D189:K189" si="109">D190+D191+D192</f>
        <v>125148189.66</v>
      </c>
      <c r="E189" s="17">
        <f t="shared" si="109"/>
        <v>83675903.650000006</v>
      </c>
      <c r="F189" s="17">
        <f t="shared" si="109"/>
        <v>118913117.06</v>
      </c>
      <c r="G189" s="17">
        <f t="shared" si="109"/>
        <v>48795661.329999998</v>
      </c>
      <c r="H189" s="17">
        <f t="shared" si="109"/>
        <v>48795661.329999998</v>
      </c>
      <c r="I189" s="17">
        <f t="shared" si="109"/>
        <v>48795661.329999998</v>
      </c>
      <c r="J189" s="17">
        <f t="shared" si="109"/>
        <v>48795661.329999998</v>
      </c>
      <c r="K189" s="17">
        <f t="shared" si="109"/>
        <v>48795661.329999998</v>
      </c>
      <c r="L189" s="20" t="s">
        <v>45</v>
      </c>
      <c r="M189" s="16">
        <f t="shared" si="55"/>
        <v>0</v>
      </c>
    </row>
    <row r="190" spans="1:13" s="6" customFormat="1" ht="49.5" customHeight="1" x14ac:dyDescent="0.25">
      <c r="A190" s="21"/>
      <c r="B190" s="4" t="s">
        <v>11</v>
      </c>
      <c r="C190" s="17">
        <f t="shared" si="92"/>
        <v>0</v>
      </c>
      <c r="D190" s="17">
        <f t="shared" ref="D190:K191" si="110">D154+D158+D162+D166+D178</f>
        <v>0</v>
      </c>
      <c r="E190" s="17">
        <f t="shared" si="110"/>
        <v>0</v>
      </c>
      <c r="F190" s="17">
        <f t="shared" si="110"/>
        <v>0</v>
      </c>
      <c r="G190" s="17">
        <f t="shared" si="110"/>
        <v>0</v>
      </c>
      <c r="H190" s="17">
        <f t="shared" si="110"/>
        <v>0</v>
      </c>
      <c r="I190" s="17">
        <f t="shared" si="110"/>
        <v>0</v>
      </c>
      <c r="J190" s="17">
        <f t="shared" si="110"/>
        <v>0</v>
      </c>
      <c r="K190" s="17">
        <f t="shared" si="110"/>
        <v>0</v>
      </c>
      <c r="L190" s="20" t="s">
        <v>45</v>
      </c>
      <c r="M190" s="16">
        <f t="shared" ref="M190:M206" si="111">SUM(D190:K190)-C190</f>
        <v>0</v>
      </c>
    </row>
    <row r="191" spans="1:13" s="6" customFormat="1" ht="51" customHeight="1" x14ac:dyDescent="0.25">
      <c r="A191" s="21"/>
      <c r="B191" s="4" t="s">
        <v>12</v>
      </c>
      <c r="C191" s="17">
        <f t="shared" si="92"/>
        <v>0</v>
      </c>
      <c r="D191" s="17">
        <f t="shared" si="110"/>
        <v>0</v>
      </c>
      <c r="E191" s="17">
        <f t="shared" si="110"/>
        <v>0</v>
      </c>
      <c r="F191" s="17">
        <f t="shared" si="110"/>
        <v>0</v>
      </c>
      <c r="G191" s="17">
        <f t="shared" si="110"/>
        <v>0</v>
      </c>
      <c r="H191" s="17">
        <f t="shared" si="110"/>
        <v>0</v>
      </c>
      <c r="I191" s="17">
        <f t="shared" si="110"/>
        <v>0</v>
      </c>
      <c r="J191" s="17">
        <f t="shared" si="110"/>
        <v>0</v>
      </c>
      <c r="K191" s="17">
        <f t="shared" si="110"/>
        <v>0</v>
      </c>
      <c r="L191" s="20" t="s">
        <v>45</v>
      </c>
      <c r="M191" s="16">
        <f t="shared" si="111"/>
        <v>0</v>
      </c>
    </row>
    <row r="192" spans="1:13" s="6" customFormat="1" ht="33" customHeight="1" x14ac:dyDescent="0.25">
      <c r="A192" s="21"/>
      <c r="B192" s="4" t="s">
        <v>2</v>
      </c>
      <c r="C192" s="17">
        <f t="shared" si="92"/>
        <v>571715517.01999998</v>
      </c>
      <c r="D192" s="17">
        <f t="shared" ref="D192:K192" si="112">D180+D164+D156</f>
        <v>125148189.66</v>
      </c>
      <c r="E192" s="17">
        <f>E180+E164+E156</f>
        <v>83675903.650000006</v>
      </c>
      <c r="F192" s="17">
        <f t="shared" si="112"/>
        <v>118913117.06</v>
      </c>
      <c r="G192" s="17">
        <f t="shared" si="112"/>
        <v>48795661.329999998</v>
      </c>
      <c r="H192" s="17">
        <f t="shared" si="112"/>
        <v>48795661.329999998</v>
      </c>
      <c r="I192" s="17">
        <f t="shared" si="112"/>
        <v>48795661.329999998</v>
      </c>
      <c r="J192" s="17">
        <f t="shared" si="112"/>
        <v>48795661.329999998</v>
      </c>
      <c r="K192" s="17">
        <f t="shared" si="112"/>
        <v>48795661.329999998</v>
      </c>
      <c r="L192" s="20" t="s">
        <v>45</v>
      </c>
      <c r="M192" s="16">
        <f t="shared" si="111"/>
        <v>0</v>
      </c>
    </row>
    <row r="193" spans="1:13" s="6" customFormat="1" ht="22.5" customHeight="1" x14ac:dyDescent="0.25">
      <c r="A193" s="21" t="s">
        <v>14</v>
      </c>
      <c r="B193" s="4" t="s">
        <v>1</v>
      </c>
      <c r="C193" s="17">
        <f t="shared" si="92"/>
        <v>5010671498.3000002</v>
      </c>
      <c r="D193" s="17">
        <f t="shared" ref="D193:K193" si="113">D194+D195+D196+D197</f>
        <v>1552829990.98</v>
      </c>
      <c r="E193" s="17">
        <f>E194+E195+E196+E197</f>
        <v>1291327181.6100001</v>
      </c>
      <c r="F193" s="17">
        <f t="shared" si="113"/>
        <v>230944325.71000001</v>
      </c>
      <c r="G193" s="17">
        <f t="shared" si="113"/>
        <v>367340000</v>
      </c>
      <c r="H193" s="17">
        <f t="shared" si="113"/>
        <v>376840000</v>
      </c>
      <c r="I193" s="17">
        <f t="shared" si="113"/>
        <v>386720000</v>
      </c>
      <c r="J193" s="17">
        <f t="shared" si="113"/>
        <v>396990000</v>
      </c>
      <c r="K193" s="17">
        <f t="shared" si="113"/>
        <v>407680000</v>
      </c>
      <c r="L193" s="20" t="s">
        <v>45</v>
      </c>
      <c r="M193" s="16">
        <f t="shared" si="111"/>
        <v>0</v>
      </c>
    </row>
    <row r="194" spans="1:13" s="6" customFormat="1" ht="50.25" customHeight="1" x14ac:dyDescent="0.25">
      <c r="A194" s="21"/>
      <c r="B194" s="4" t="s">
        <v>11</v>
      </c>
      <c r="C194" s="17">
        <f t="shared" si="92"/>
        <v>77240300</v>
      </c>
      <c r="D194" s="17">
        <f>D199+D204+D209</f>
        <v>36518500</v>
      </c>
      <c r="E194" s="17">
        <f t="shared" ref="E194:K194" si="114">E199+E204</f>
        <v>40721800</v>
      </c>
      <c r="F194" s="17">
        <f t="shared" si="114"/>
        <v>0</v>
      </c>
      <c r="G194" s="17">
        <f t="shared" si="114"/>
        <v>0</v>
      </c>
      <c r="H194" s="17">
        <f t="shared" si="114"/>
        <v>0</v>
      </c>
      <c r="I194" s="17">
        <f t="shared" si="114"/>
        <v>0</v>
      </c>
      <c r="J194" s="17">
        <f t="shared" si="114"/>
        <v>0</v>
      </c>
      <c r="K194" s="17">
        <f t="shared" si="114"/>
        <v>0</v>
      </c>
      <c r="L194" s="20" t="s">
        <v>45</v>
      </c>
      <c r="M194" s="16">
        <f t="shared" si="111"/>
        <v>0</v>
      </c>
    </row>
    <row r="195" spans="1:13" s="6" customFormat="1" ht="47.25" x14ac:dyDescent="0.25">
      <c r="A195" s="21"/>
      <c r="B195" s="4" t="s">
        <v>12</v>
      </c>
      <c r="C195" s="17">
        <f t="shared" si="92"/>
        <v>3338586578.6900001</v>
      </c>
      <c r="D195" s="17">
        <f>D200+D205+D210</f>
        <v>956044178.69000006</v>
      </c>
      <c r="E195" s="17">
        <f t="shared" ref="E195:K195" si="115">E200+E205</f>
        <v>902359900</v>
      </c>
      <c r="F195" s="17">
        <f t="shared" si="115"/>
        <v>64062500</v>
      </c>
      <c r="G195" s="17">
        <f t="shared" si="115"/>
        <v>263450000</v>
      </c>
      <c r="H195" s="17">
        <f t="shared" si="115"/>
        <v>272950000</v>
      </c>
      <c r="I195" s="17">
        <f t="shared" si="115"/>
        <v>282830000</v>
      </c>
      <c r="J195" s="17">
        <f t="shared" si="115"/>
        <v>293100000</v>
      </c>
      <c r="K195" s="17">
        <f t="shared" si="115"/>
        <v>303790000</v>
      </c>
      <c r="L195" s="20" t="s">
        <v>45</v>
      </c>
      <c r="M195" s="16">
        <f t="shared" si="111"/>
        <v>0</v>
      </c>
    </row>
    <row r="196" spans="1:13" s="6" customFormat="1" ht="36" customHeight="1" x14ac:dyDescent="0.25">
      <c r="A196" s="21"/>
      <c r="B196" s="4" t="s">
        <v>2</v>
      </c>
      <c r="C196" s="17">
        <f t="shared" si="92"/>
        <v>1594844619.6099999</v>
      </c>
      <c r="D196" s="17">
        <f>D201+D206+D211</f>
        <v>560267312.28999996</v>
      </c>
      <c r="E196" s="17">
        <f>E192+E149+E111</f>
        <v>348245481.61000001</v>
      </c>
      <c r="F196" s="17">
        <f t="shared" ref="F196:K196" si="116">F192+F149+F111</f>
        <v>166881825.71000001</v>
      </c>
      <c r="G196" s="17">
        <f t="shared" si="116"/>
        <v>103889999.99999999</v>
      </c>
      <c r="H196" s="17">
        <f t="shared" si="116"/>
        <v>103889999.99999999</v>
      </c>
      <c r="I196" s="17">
        <f t="shared" si="116"/>
        <v>103889999.99999999</v>
      </c>
      <c r="J196" s="17">
        <f t="shared" si="116"/>
        <v>103889999.99999999</v>
      </c>
      <c r="K196" s="17">
        <f t="shared" si="116"/>
        <v>103889999.99999999</v>
      </c>
      <c r="L196" s="20" t="s">
        <v>45</v>
      </c>
      <c r="M196" s="16">
        <f t="shared" si="111"/>
        <v>0</v>
      </c>
    </row>
    <row r="197" spans="1:13" s="6" customFormat="1" ht="84.75" customHeight="1" x14ac:dyDescent="0.25">
      <c r="A197" s="21"/>
      <c r="B197" s="4" t="s">
        <v>42</v>
      </c>
      <c r="C197" s="17">
        <f t="shared" si="92"/>
        <v>0</v>
      </c>
      <c r="D197" s="17">
        <f t="shared" ref="D197:K197" si="117">D150+D112</f>
        <v>0</v>
      </c>
      <c r="E197" s="17">
        <f t="shared" si="117"/>
        <v>0</v>
      </c>
      <c r="F197" s="17">
        <f t="shared" si="117"/>
        <v>0</v>
      </c>
      <c r="G197" s="17">
        <f t="shared" si="117"/>
        <v>0</v>
      </c>
      <c r="H197" s="17">
        <f t="shared" si="117"/>
        <v>0</v>
      </c>
      <c r="I197" s="17">
        <f t="shared" si="117"/>
        <v>0</v>
      </c>
      <c r="J197" s="17">
        <f t="shared" si="117"/>
        <v>0</v>
      </c>
      <c r="K197" s="17">
        <f t="shared" si="117"/>
        <v>0</v>
      </c>
      <c r="L197" s="20" t="s">
        <v>45</v>
      </c>
      <c r="M197" s="16">
        <f t="shared" si="111"/>
        <v>0</v>
      </c>
    </row>
    <row r="198" spans="1:13" s="6" customFormat="1" ht="18.75" customHeight="1" x14ac:dyDescent="0.25">
      <c r="A198" s="21" t="s">
        <v>33</v>
      </c>
      <c r="B198" s="4" t="s">
        <v>1</v>
      </c>
      <c r="C198" s="17">
        <f t="shared" si="92"/>
        <v>4709763638.5</v>
      </c>
      <c r="D198" s="17">
        <f t="shared" ref="D198:K198" si="118">D200+D201+D199+D202</f>
        <v>1410664717.23</v>
      </c>
      <c r="E198" s="17">
        <f t="shared" si="118"/>
        <v>1262860847.46</v>
      </c>
      <c r="F198" s="17">
        <f t="shared" si="118"/>
        <v>209231617.06</v>
      </c>
      <c r="G198" s="17">
        <f t="shared" si="118"/>
        <v>345627291.35000002</v>
      </c>
      <c r="H198" s="17">
        <f t="shared" si="118"/>
        <v>355127291.35000002</v>
      </c>
      <c r="I198" s="17">
        <f t="shared" si="118"/>
        <v>365007291.35000002</v>
      </c>
      <c r="J198" s="17">
        <f t="shared" si="118"/>
        <v>375277291.35000002</v>
      </c>
      <c r="K198" s="17">
        <f t="shared" si="118"/>
        <v>385967291.35000002</v>
      </c>
      <c r="L198" s="20" t="s">
        <v>45</v>
      </c>
      <c r="M198" s="16">
        <f t="shared" si="111"/>
        <v>0</v>
      </c>
    </row>
    <row r="199" spans="1:13" s="6" customFormat="1" ht="52.5" customHeight="1" x14ac:dyDescent="0.25">
      <c r="A199" s="21"/>
      <c r="B199" s="4" t="s">
        <v>19</v>
      </c>
      <c r="C199" s="17">
        <f t="shared" si="92"/>
        <v>77240300</v>
      </c>
      <c r="D199" s="17">
        <f t="shared" ref="D199:K199" si="119">D109</f>
        <v>36518500</v>
      </c>
      <c r="E199" s="17">
        <f t="shared" si="119"/>
        <v>40721800</v>
      </c>
      <c r="F199" s="17">
        <f t="shared" si="119"/>
        <v>0</v>
      </c>
      <c r="G199" s="17">
        <f t="shared" si="119"/>
        <v>0</v>
      </c>
      <c r="H199" s="17">
        <f t="shared" si="119"/>
        <v>0</v>
      </c>
      <c r="I199" s="17">
        <f t="shared" si="119"/>
        <v>0</v>
      </c>
      <c r="J199" s="17">
        <f t="shared" si="119"/>
        <v>0</v>
      </c>
      <c r="K199" s="17">
        <f t="shared" si="119"/>
        <v>0</v>
      </c>
      <c r="L199" s="20" t="s">
        <v>45</v>
      </c>
      <c r="M199" s="16">
        <f t="shared" si="111"/>
        <v>0</v>
      </c>
    </row>
    <row r="200" spans="1:13" s="6" customFormat="1" ht="49.5" customHeight="1" x14ac:dyDescent="0.25">
      <c r="A200" s="21"/>
      <c r="B200" s="4" t="s">
        <v>12</v>
      </c>
      <c r="C200" s="17">
        <f t="shared" si="92"/>
        <v>3333938578.6900001</v>
      </c>
      <c r="D200" s="17">
        <f>D20+D52+D93</f>
        <v>951396178.69000006</v>
      </c>
      <c r="E200" s="17">
        <f t="shared" ref="E200:K200" si="120">E110</f>
        <v>902359900</v>
      </c>
      <c r="F200" s="17">
        <f t="shared" si="120"/>
        <v>64062500</v>
      </c>
      <c r="G200" s="17">
        <f t="shared" si="120"/>
        <v>263450000</v>
      </c>
      <c r="H200" s="17">
        <f t="shared" si="120"/>
        <v>272950000</v>
      </c>
      <c r="I200" s="17">
        <f t="shared" si="120"/>
        <v>282830000</v>
      </c>
      <c r="J200" s="17">
        <f t="shared" si="120"/>
        <v>293100000</v>
      </c>
      <c r="K200" s="17">
        <f t="shared" si="120"/>
        <v>303790000</v>
      </c>
      <c r="L200" s="20" t="s">
        <v>45</v>
      </c>
      <c r="M200" s="16">
        <f t="shared" si="111"/>
        <v>0</v>
      </c>
    </row>
    <row r="201" spans="1:13" s="6" customFormat="1" ht="35.25" customHeight="1" x14ac:dyDescent="0.25">
      <c r="A201" s="21"/>
      <c r="B201" s="4" t="s">
        <v>2</v>
      </c>
      <c r="C201" s="17">
        <f t="shared" si="92"/>
        <v>1298584759.8099997</v>
      </c>
      <c r="D201" s="17">
        <f>D192+D53+D25+D29+D33+D94+D37+D41</f>
        <v>422750038.53999996</v>
      </c>
      <c r="E201" s="17">
        <f>E192+E53+E25+E29+E33+E37</f>
        <v>319779147.46000004</v>
      </c>
      <c r="F201" s="17">
        <f>F192+F53+F25+F29</f>
        <v>145169117.06</v>
      </c>
      <c r="G201" s="17">
        <f>G192+G53+G25+G29+G33</f>
        <v>82177291.349999994</v>
      </c>
      <c r="H201" s="17">
        <f>H192+H53+H25+H29+H33</f>
        <v>82177291.349999994</v>
      </c>
      <c r="I201" s="17">
        <f>I192+I53+I25+I29+I33</f>
        <v>82177291.349999994</v>
      </c>
      <c r="J201" s="17">
        <f>J192+J53+J25+J29+J33</f>
        <v>82177291.349999994</v>
      </c>
      <c r="K201" s="17">
        <f>K192+K53+K25+K29+K33</f>
        <v>82177291.349999994</v>
      </c>
      <c r="L201" s="20" t="s">
        <v>45</v>
      </c>
      <c r="M201" s="16">
        <f t="shared" si="111"/>
        <v>0</v>
      </c>
    </row>
    <row r="202" spans="1:13" s="6" customFormat="1" ht="76.5" customHeight="1" x14ac:dyDescent="0.25">
      <c r="A202" s="21"/>
      <c r="B202" s="4" t="s">
        <v>42</v>
      </c>
      <c r="C202" s="17">
        <f t="shared" si="92"/>
        <v>0</v>
      </c>
      <c r="D202" s="5"/>
      <c r="E202" s="5"/>
      <c r="F202" s="5"/>
      <c r="G202" s="5"/>
      <c r="H202" s="5"/>
      <c r="I202" s="5"/>
      <c r="J202" s="5"/>
      <c r="K202" s="5"/>
      <c r="L202" s="20" t="s">
        <v>45</v>
      </c>
      <c r="M202" s="16">
        <f t="shared" si="111"/>
        <v>0</v>
      </c>
    </row>
    <row r="203" spans="1:13" s="6" customFormat="1" ht="22.5" customHeight="1" x14ac:dyDescent="0.25">
      <c r="A203" s="21" t="s">
        <v>34</v>
      </c>
      <c r="B203" s="4" t="s">
        <v>1</v>
      </c>
      <c r="C203" s="17">
        <f t="shared" si="92"/>
        <v>300707859.80000001</v>
      </c>
      <c r="D203" s="17">
        <f>D205+D206+D204+D207</f>
        <v>141965273.75000003</v>
      </c>
      <c r="E203" s="17">
        <f t="shared" ref="E203:K203" si="121">E205+E206+E204+E207</f>
        <v>28466334.149999999</v>
      </c>
      <c r="F203" s="17">
        <f t="shared" si="121"/>
        <v>21712708.649999999</v>
      </c>
      <c r="G203" s="17">
        <f t="shared" si="121"/>
        <v>21712708.649999999</v>
      </c>
      <c r="H203" s="17">
        <f t="shared" si="121"/>
        <v>21712708.649999999</v>
      </c>
      <c r="I203" s="17">
        <f t="shared" si="121"/>
        <v>21712708.649999999</v>
      </c>
      <c r="J203" s="17">
        <f t="shared" si="121"/>
        <v>21712708.649999999</v>
      </c>
      <c r="K203" s="17">
        <f t="shared" si="121"/>
        <v>21712708.649999999</v>
      </c>
      <c r="L203" s="20" t="s">
        <v>45</v>
      </c>
      <c r="M203" s="16">
        <f t="shared" si="111"/>
        <v>0</v>
      </c>
    </row>
    <row r="204" spans="1:13" s="6" customFormat="1" ht="47.25" x14ac:dyDescent="0.25">
      <c r="A204" s="21"/>
      <c r="B204" s="4" t="s">
        <v>19</v>
      </c>
      <c r="C204" s="17">
        <f t="shared" si="92"/>
        <v>0</v>
      </c>
      <c r="D204" s="5">
        <f t="shared" ref="D204:K204" si="122">D147</f>
        <v>0</v>
      </c>
      <c r="E204" s="5">
        <f t="shared" si="122"/>
        <v>0</v>
      </c>
      <c r="F204" s="5">
        <f t="shared" si="122"/>
        <v>0</v>
      </c>
      <c r="G204" s="5">
        <f t="shared" si="122"/>
        <v>0</v>
      </c>
      <c r="H204" s="5">
        <f t="shared" si="122"/>
        <v>0</v>
      </c>
      <c r="I204" s="5">
        <f t="shared" si="122"/>
        <v>0</v>
      </c>
      <c r="J204" s="5">
        <f t="shared" si="122"/>
        <v>0</v>
      </c>
      <c r="K204" s="5">
        <f t="shared" si="122"/>
        <v>0</v>
      </c>
      <c r="L204" s="20" t="s">
        <v>45</v>
      </c>
      <c r="M204" s="16">
        <f t="shared" si="111"/>
        <v>0</v>
      </c>
    </row>
    <row r="205" spans="1:13" s="6" customFormat="1" ht="47.25" x14ac:dyDescent="0.25">
      <c r="A205" s="21"/>
      <c r="B205" s="4" t="s">
        <v>12</v>
      </c>
      <c r="C205" s="17">
        <f t="shared" si="92"/>
        <v>4508000</v>
      </c>
      <c r="D205" s="17">
        <f>D97</f>
        <v>4508000</v>
      </c>
      <c r="E205" s="5">
        <f t="shared" ref="E205:K205" si="123">E124</f>
        <v>0</v>
      </c>
      <c r="F205" s="5">
        <f t="shared" si="123"/>
        <v>0</v>
      </c>
      <c r="G205" s="5">
        <f t="shared" si="123"/>
        <v>0</v>
      </c>
      <c r="H205" s="5">
        <f t="shared" si="123"/>
        <v>0</v>
      </c>
      <c r="I205" s="5">
        <f t="shared" si="123"/>
        <v>0</v>
      </c>
      <c r="J205" s="5">
        <f t="shared" si="123"/>
        <v>0</v>
      </c>
      <c r="K205" s="5">
        <f t="shared" si="123"/>
        <v>0</v>
      </c>
      <c r="L205" s="20" t="s">
        <v>45</v>
      </c>
      <c r="M205" s="16">
        <f t="shared" si="111"/>
        <v>0</v>
      </c>
    </row>
    <row r="206" spans="1:13" s="6" customFormat="1" ht="31.5" x14ac:dyDescent="0.25">
      <c r="A206" s="21"/>
      <c r="B206" s="4" t="s">
        <v>2</v>
      </c>
      <c r="C206" s="17">
        <f t="shared" si="92"/>
        <v>296199859.80000001</v>
      </c>
      <c r="D206" s="17">
        <f>+D49+D45+D129+D125+D98+D107+D137</f>
        <v>137457273.75000003</v>
      </c>
      <c r="E206" s="17">
        <f>+E49+E45+E129+E125+E98+E107+E137+E141+E145</f>
        <v>28466334.149999999</v>
      </c>
      <c r="F206" s="17">
        <f t="shared" ref="F206:K206" si="124">+F49+F45+F129+F125+F98+F107+F137</f>
        <v>21712708.649999999</v>
      </c>
      <c r="G206" s="17">
        <f t="shared" si="124"/>
        <v>21712708.649999999</v>
      </c>
      <c r="H206" s="17">
        <f t="shared" si="124"/>
        <v>21712708.649999999</v>
      </c>
      <c r="I206" s="17">
        <f t="shared" si="124"/>
        <v>21712708.649999999</v>
      </c>
      <c r="J206" s="17">
        <f t="shared" si="124"/>
        <v>21712708.649999999</v>
      </c>
      <c r="K206" s="17">
        <f t="shared" si="124"/>
        <v>21712708.649999999</v>
      </c>
      <c r="L206" s="20" t="s">
        <v>45</v>
      </c>
      <c r="M206" s="16">
        <f t="shared" si="111"/>
        <v>0</v>
      </c>
    </row>
    <row r="207" spans="1:13" s="6" customFormat="1" ht="80.25" customHeight="1" x14ac:dyDescent="0.25">
      <c r="A207" s="21"/>
      <c r="B207" s="4" t="s">
        <v>42</v>
      </c>
      <c r="C207" s="17">
        <f t="shared" si="92"/>
        <v>0</v>
      </c>
      <c r="D207" s="17">
        <f>D99</f>
        <v>0</v>
      </c>
      <c r="E207" s="5">
        <f t="shared" ref="E207:K207" si="125">E150</f>
        <v>0</v>
      </c>
      <c r="F207" s="5">
        <f t="shared" si="125"/>
        <v>0</v>
      </c>
      <c r="G207" s="5">
        <f t="shared" si="125"/>
        <v>0</v>
      </c>
      <c r="H207" s="5">
        <f t="shared" si="125"/>
        <v>0</v>
      </c>
      <c r="I207" s="5">
        <f t="shared" si="125"/>
        <v>0</v>
      </c>
      <c r="J207" s="5">
        <f t="shared" si="125"/>
        <v>0</v>
      </c>
      <c r="K207" s="5">
        <f t="shared" si="125"/>
        <v>0</v>
      </c>
      <c r="L207" s="20" t="s">
        <v>45</v>
      </c>
      <c r="M207" s="16">
        <f>SUM(D207:K207)-C207</f>
        <v>0</v>
      </c>
    </row>
    <row r="208" spans="1:13" s="10" customFormat="1" ht="17.25" customHeight="1" x14ac:dyDescent="0.35">
      <c r="A208" s="21" t="s">
        <v>68</v>
      </c>
      <c r="B208" s="4" t="s">
        <v>1</v>
      </c>
      <c r="C208" s="17">
        <f t="shared" si="92"/>
        <v>200000</v>
      </c>
      <c r="D208" s="17">
        <f t="shared" ref="D208:K208" si="126">D210+D211+D209+D212</f>
        <v>200000</v>
      </c>
      <c r="E208" s="17">
        <f t="shared" si="126"/>
        <v>0</v>
      </c>
      <c r="F208" s="17">
        <f t="shared" si="126"/>
        <v>0</v>
      </c>
      <c r="G208" s="17">
        <f t="shared" si="126"/>
        <v>0</v>
      </c>
      <c r="H208" s="17">
        <f t="shared" si="126"/>
        <v>0</v>
      </c>
      <c r="I208" s="17">
        <f t="shared" si="126"/>
        <v>0</v>
      </c>
      <c r="J208" s="17">
        <f t="shared" si="126"/>
        <v>0</v>
      </c>
      <c r="K208" s="17">
        <f t="shared" si="126"/>
        <v>0</v>
      </c>
      <c r="L208" s="20" t="s">
        <v>45</v>
      </c>
    </row>
    <row r="209" spans="1:12" ht="48.75" customHeight="1" x14ac:dyDescent="0.25">
      <c r="A209" s="21"/>
      <c r="B209" s="4" t="s">
        <v>19</v>
      </c>
      <c r="C209" s="17">
        <f t="shared" si="92"/>
        <v>0</v>
      </c>
      <c r="D209" s="5">
        <f t="shared" ref="D209:K209" si="127">D152</f>
        <v>0</v>
      </c>
      <c r="E209" s="5">
        <f t="shared" si="127"/>
        <v>0</v>
      </c>
      <c r="F209" s="5">
        <f t="shared" si="127"/>
        <v>0</v>
      </c>
      <c r="G209" s="5">
        <f t="shared" si="127"/>
        <v>0</v>
      </c>
      <c r="H209" s="5">
        <f t="shared" si="127"/>
        <v>0</v>
      </c>
      <c r="I209" s="5">
        <f t="shared" si="127"/>
        <v>0</v>
      </c>
      <c r="J209" s="5">
        <f t="shared" si="127"/>
        <v>0</v>
      </c>
      <c r="K209" s="5">
        <f t="shared" si="127"/>
        <v>0</v>
      </c>
      <c r="L209" s="20" t="s">
        <v>45</v>
      </c>
    </row>
    <row r="210" spans="1:12" ht="49.5" customHeight="1" x14ac:dyDescent="0.25">
      <c r="A210" s="21"/>
      <c r="B210" s="4" t="s">
        <v>12</v>
      </c>
      <c r="C210" s="17">
        <f t="shared" si="92"/>
        <v>140000</v>
      </c>
      <c r="D210" s="17">
        <f>D102</f>
        <v>140000</v>
      </c>
      <c r="E210" s="5"/>
      <c r="F210" s="5"/>
      <c r="G210" s="5"/>
      <c r="H210" s="5"/>
      <c r="I210" s="5"/>
      <c r="J210" s="5"/>
      <c r="K210" s="5"/>
      <c r="L210" s="20" t="s">
        <v>45</v>
      </c>
    </row>
    <row r="211" spans="1:12" ht="32.25" customHeight="1" x14ac:dyDescent="0.25">
      <c r="A211" s="21"/>
      <c r="B211" s="4" t="s">
        <v>2</v>
      </c>
      <c r="C211" s="17">
        <f t="shared" si="92"/>
        <v>60000</v>
      </c>
      <c r="D211" s="17">
        <f>D103</f>
        <v>60000</v>
      </c>
      <c r="E211" s="17"/>
      <c r="F211" s="17"/>
      <c r="G211" s="17"/>
      <c r="H211" s="17"/>
      <c r="I211" s="17"/>
      <c r="J211" s="17"/>
      <c r="K211" s="17"/>
      <c r="L211" s="20" t="s">
        <v>45</v>
      </c>
    </row>
    <row r="212" spans="1:12" ht="84" customHeight="1" x14ac:dyDescent="0.25">
      <c r="A212" s="21"/>
      <c r="B212" s="4" t="s">
        <v>42</v>
      </c>
      <c r="C212" s="17">
        <f t="shared" si="92"/>
        <v>0</v>
      </c>
      <c r="D212" s="17"/>
      <c r="E212" s="5"/>
      <c r="F212" s="5"/>
      <c r="G212" s="5"/>
      <c r="H212" s="5"/>
      <c r="I212" s="5"/>
      <c r="J212" s="5"/>
      <c r="K212" s="5"/>
      <c r="L212" s="20" t="s">
        <v>45</v>
      </c>
    </row>
    <row r="213" spans="1:12" ht="27" customHeight="1" x14ac:dyDescent="0.25">
      <c r="C213" s="3">
        <f>C18+C50+C86+C104+C118+C130+C153+C161+C177</f>
        <v>5010671498.2999992</v>
      </c>
      <c r="D213" s="3">
        <f t="shared" ref="D213:L213" si="128">D18+D50+D86+D104+D118+D130+D153+D161+D177</f>
        <v>1552829990.98</v>
      </c>
      <c r="E213" s="3">
        <f>E18+E50+E86+E104+E118+E130+E153+E161+E177</f>
        <v>1291327181.6099999</v>
      </c>
      <c r="F213" s="3">
        <f t="shared" si="128"/>
        <v>230944325.71000004</v>
      </c>
      <c r="G213" s="3">
        <f t="shared" si="128"/>
        <v>367339999.99999994</v>
      </c>
      <c r="H213" s="3">
        <f t="shared" si="128"/>
        <v>376839999.99999994</v>
      </c>
      <c r="I213" s="3">
        <f t="shared" si="128"/>
        <v>386719999.99999994</v>
      </c>
      <c r="J213" s="3">
        <f t="shared" si="128"/>
        <v>396989999.99999994</v>
      </c>
      <c r="K213" s="3">
        <f t="shared" si="128"/>
        <v>407679999.99999994</v>
      </c>
      <c r="L213" s="3" t="e">
        <f t="shared" si="128"/>
        <v>#VALUE!</v>
      </c>
    </row>
    <row r="214" spans="1:12" x14ac:dyDescent="0.25">
      <c r="C214" s="3">
        <f>C193-C213</f>
        <v>0</v>
      </c>
      <c r="D214" s="3">
        <f t="shared" ref="D214:L214" si="129">D193-D213</f>
        <v>0</v>
      </c>
      <c r="E214" s="3">
        <f t="shared" si="129"/>
        <v>0</v>
      </c>
      <c r="F214" s="3">
        <f t="shared" si="129"/>
        <v>0</v>
      </c>
      <c r="G214" s="3">
        <f t="shared" si="129"/>
        <v>0</v>
      </c>
      <c r="H214" s="3">
        <f t="shared" si="129"/>
        <v>0</v>
      </c>
      <c r="I214" s="3">
        <f t="shared" si="129"/>
        <v>0</v>
      </c>
      <c r="J214" s="3">
        <f t="shared" si="129"/>
        <v>0</v>
      </c>
      <c r="K214" s="3">
        <f t="shared" si="129"/>
        <v>0</v>
      </c>
      <c r="L214" s="3" t="e">
        <f t="shared" si="129"/>
        <v>#VALUE!</v>
      </c>
    </row>
    <row r="216" spans="1:12" x14ac:dyDescent="0.25">
      <c r="C216" s="3">
        <f>C208+C203+C198-C193</f>
        <v>0</v>
      </c>
      <c r="D216" s="3">
        <f t="shared" ref="D216:K216" si="130">D208+D203+D198-D193</f>
        <v>0</v>
      </c>
      <c r="E216" s="3">
        <f t="shared" si="130"/>
        <v>0</v>
      </c>
      <c r="F216" s="3">
        <f t="shared" si="130"/>
        <v>0</v>
      </c>
      <c r="G216" s="3">
        <f t="shared" si="130"/>
        <v>0</v>
      </c>
      <c r="H216" s="3">
        <f t="shared" si="130"/>
        <v>0</v>
      </c>
      <c r="I216" s="3">
        <f t="shared" si="130"/>
        <v>0</v>
      </c>
      <c r="J216" s="3">
        <f t="shared" si="130"/>
        <v>0</v>
      </c>
      <c r="K216" s="3">
        <f t="shared" si="130"/>
        <v>0</v>
      </c>
    </row>
    <row r="219" spans="1:12" x14ac:dyDescent="0.25">
      <c r="D219" s="3"/>
      <c r="E219" s="3"/>
      <c r="F219" s="3"/>
      <c r="G219" s="3"/>
    </row>
    <row r="220" spans="1:12" x14ac:dyDescent="0.25">
      <c r="C220" s="3">
        <f>C189+C146+C108-C193</f>
        <v>0</v>
      </c>
      <c r="D220" s="3">
        <f t="shared" ref="D220:K220" si="131">D189+D146+D108-D193</f>
        <v>0</v>
      </c>
      <c r="E220" s="3">
        <f t="shared" si="131"/>
        <v>0</v>
      </c>
      <c r="F220" s="3">
        <f t="shared" si="131"/>
        <v>0</v>
      </c>
      <c r="G220" s="3">
        <f t="shared" si="131"/>
        <v>0</v>
      </c>
      <c r="H220" s="3">
        <f t="shared" si="131"/>
        <v>0</v>
      </c>
      <c r="I220" s="3">
        <f t="shared" si="131"/>
        <v>0</v>
      </c>
      <c r="J220" s="3">
        <f t="shared" si="131"/>
        <v>0</v>
      </c>
      <c r="K220" s="3">
        <f t="shared" si="131"/>
        <v>0</v>
      </c>
    </row>
  </sheetData>
  <autoFilter ref="A13:L207"/>
  <mergeCells count="97">
    <mergeCell ref="L82:L85"/>
    <mergeCell ref="A185:A188"/>
    <mergeCell ref="L185:L188"/>
    <mergeCell ref="A138:A141"/>
    <mergeCell ref="L138:L141"/>
    <mergeCell ref="A142:A145"/>
    <mergeCell ref="L142:L145"/>
    <mergeCell ref="L181:L184"/>
    <mergeCell ref="A165:A168"/>
    <mergeCell ref="A157:A160"/>
    <mergeCell ref="A153:A156"/>
    <mergeCell ref="A177:A180"/>
    <mergeCell ref="L165:L168"/>
    <mergeCell ref="A161:A164"/>
    <mergeCell ref="L161:L164"/>
    <mergeCell ref="L153:L156"/>
    <mergeCell ref="L78:L81"/>
    <mergeCell ref="A173:A176"/>
    <mergeCell ref="L173:L176"/>
    <mergeCell ref="A42:A45"/>
    <mergeCell ref="L42:L45"/>
    <mergeCell ref="A46:A49"/>
    <mergeCell ref="L46:L49"/>
    <mergeCell ref="A108:A112"/>
    <mergeCell ref="A126:A129"/>
    <mergeCell ref="A113:L113"/>
    <mergeCell ref="L157:L160"/>
    <mergeCell ref="A169:A172"/>
    <mergeCell ref="L169:L172"/>
    <mergeCell ref="A152:L152"/>
    <mergeCell ref="A146:A150"/>
    <mergeCell ref="A114:L114"/>
    <mergeCell ref="L30:L33"/>
    <mergeCell ref="A38:A41"/>
    <mergeCell ref="A34:A37"/>
    <mergeCell ref="A74:A77"/>
    <mergeCell ref="A151:L151"/>
    <mergeCell ref="L50:L53"/>
    <mergeCell ref="L62:L65"/>
    <mergeCell ref="A30:A33"/>
    <mergeCell ref="L58:L61"/>
    <mergeCell ref="L66:L69"/>
    <mergeCell ref="L34:L37"/>
    <mergeCell ref="A70:A73"/>
    <mergeCell ref="L70:L73"/>
    <mergeCell ref="L86:L89"/>
    <mergeCell ref="A91:A94"/>
    <mergeCell ref="A118:A121"/>
    <mergeCell ref="A54:A57"/>
    <mergeCell ref="A58:A61"/>
    <mergeCell ref="A66:A69"/>
    <mergeCell ref="A95:A99"/>
    <mergeCell ref="A100:A103"/>
    <mergeCell ref="A86:A90"/>
    <mergeCell ref="A78:A81"/>
    <mergeCell ref="A82:A85"/>
    <mergeCell ref="L11:L13"/>
    <mergeCell ref="L26:L29"/>
    <mergeCell ref="L18:L21"/>
    <mergeCell ref="A11:A13"/>
    <mergeCell ref="B11:B13"/>
    <mergeCell ref="C11:C13"/>
    <mergeCell ref="A18:A21"/>
    <mergeCell ref="D11:K12"/>
    <mergeCell ref="A15:L15"/>
    <mergeCell ref="A16:L16"/>
    <mergeCell ref="A17:L17"/>
    <mergeCell ref="A22:A25"/>
    <mergeCell ref="A26:A29"/>
    <mergeCell ref="L22:L25"/>
    <mergeCell ref="A208:A212"/>
    <mergeCell ref="L38:L41"/>
    <mergeCell ref="L54:L57"/>
    <mergeCell ref="L91:L94"/>
    <mergeCell ref="L74:L77"/>
    <mergeCell ref="L95:L99"/>
    <mergeCell ref="L100:L103"/>
    <mergeCell ref="A198:A202"/>
    <mergeCell ref="A203:A207"/>
    <mergeCell ref="A193:A197"/>
    <mergeCell ref="A189:A192"/>
    <mergeCell ref="A181:A184"/>
    <mergeCell ref="L177:L180"/>
    <mergeCell ref="A50:A53"/>
    <mergeCell ref="A62:A65"/>
    <mergeCell ref="A115:A117"/>
    <mergeCell ref="A104:A107"/>
    <mergeCell ref="L104:L107"/>
    <mergeCell ref="A134:A137"/>
    <mergeCell ref="L134:L137"/>
    <mergeCell ref="A130:A133"/>
    <mergeCell ref="L130:L133"/>
    <mergeCell ref="L126:L129"/>
    <mergeCell ref="L118:L121"/>
    <mergeCell ref="L115:L117"/>
    <mergeCell ref="L122:L125"/>
    <mergeCell ref="A122:A125"/>
  </mergeCells>
  <pageMargins left="1.299212598425197" right="0.51181102362204722" top="1.1811023622047245" bottom="0.51181102362204722" header="0.31496062992125984" footer="0.31496062992125984"/>
  <pageSetup paperSize="8" scale="64" firstPageNumber="6" fitToHeight="0" orientation="landscape" useFirstPageNumber="1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2023-10-30T10:53:05Z</dcterms:modified>
</cp:coreProperties>
</file>